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1" autoFilterDateGrouping="1"/>
  </bookViews>
  <sheets>
    <sheet name="README" sheetId="1" state="visible" r:id="rId1"/>
    <sheet name="Cash-Out Refi" sheetId="2" state="visible" r:id="rId2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8">
    <numFmt numFmtId="164" formatCode="\$#,##0;&quot;($&quot;#,##0\);\-"/>
    <numFmt numFmtId="165" formatCode="mm/dd/yyyy"/>
    <numFmt numFmtId="166" formatCode="0.0%;\(0.0%\);\-"/>
    <numFmt numFmtId="167" formatCode="\$#,##0.00;&quot;($&quot;#,##0.00\);\-"/>
    <numFmt numFmtId="168" formatCode="0%;\(0%\);\-"/>
    <numFmt numFmtId="169" formatCode="0.00%;\(0.00%\);\-"/>
    <numFmt numFmtId="170" formatCode="0;\(0\);\-"/>
    <numFmt numFmtId="171" formatCode="0.00\x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sz val="11"/>
    </font>
    <font>
      <name val="Arial"/>
      <charset val="1"/>
      <family val="0"/>
      <b val="1"/>
      <color rgb="FF1F3864"/>
      <sz val="13"/>
    </font>
    <font>
      <name val="Arial"/>
      <charset val="1"/>
      <family val="0"/>
      <b val="1"/>
      <color rgb="FFFFFFFF"/>
      <sz val="14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000000"/>
      <sz val="11"/>
    </font>
    <font>
      <name val="Arial"/>
      <charset val="1"/>
      <family val="0"/>
      <b val="1"/>
      <color rgb="FFFFFFFF"/>
      <sz val="12"/>
    </font>
    <font>
      <name val="Arial"/>
      <charset val="1"/>
      <family val="0"/>
      <i val="1"/>
      <color rgb="FF595959"/>
      <sz val="9"/>
    </font>
    <font>
      <name val="Arial"/>
      <family val="2"/>
      <sz val="10"/>
    </font>
    <font>
      <name val="Arial"/>
      <charset val="1"/>
      <family val="0"/>
      <b val="1"/>
      <color rgb="FF0000FF"/>
      <sz val="10"/>
    </font>
    <font>
      <name val="Arial"/>
      <charset val="1"/>
      <family val="0"/>
      <b val="1"/>
      <sz val="12"/>
    </font>
    <font>
      <name val="Arial"/>
      <charset val="1"/>
      <family val="0"/>
      <i val="1"/>
      <color rgb="FF0000FF"/>
      <sz val="9"/>
    </font>
    <font>
      <name val="Arial"/>
      <charset val="1"/>
      <family val="0"/>
      <i val="1"/>
      <color rgb="FF008000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color rgb="FF008000"/>
      <sz val="10"/>
    </font>
  </fonts>
  <fills count="15">
    <fill>
      <patternFill/>
    </fill>
    <fill>
      <patternFill patternType="gray125"/>
    </fill>
    <fill>
      <patternFill patternType="solid">
        <fgColor rgb="FF1F3864"/>
        <bgColor rgb="FF1F4E78"/>
      </patternFill>
    </fill>
    <fill>
      <patternFill patternType="solid">
        <fgColor rgb="FFDEEBF7"/>
        <bgColor rgb="FFD9E1F2"/>
      </patternFill>
    </fill>
    <fill>
      <patternFill patternType="solid">
        <fgColor rgb="FF1F4E78"/>
        <bgColor rgb="FF1F3864"/>
      </patternFill>
    </fill>
    <fill>
      <patternFill patternType="solid">
        <fgColor rgb="FFFFFF00"/>
        <bgColor rgb="FFFFFF00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D9E1F2"/>
      </patternFill>
    </fill>
    <fill>
      <patternFill patternType="solid">
        <fgColor rgb="FFC6E0B4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E699"/>
        <bgColor rgb="FFFFF2CC"/>
      </patternFill>
    </fill>
    <fill>
      <patternFill patternType="solid">
        <fgColor rgb="FFE2EFDA"/>
        <bgColor rgb="FFDEEBF7"/>
      </patternFill>
    </fill>
    <fill>
      <patternFill patternType="solid">
        <fgColor rgb="FFD9E1F2"/>
        <bgColor rgb="FFDEEBF7"/>
      </patternFill>
    </fill>
    <fill>
      <patternFill patternType="solid">
        <fgColor rgb="FFA9A9A9"/>
        <bgColor rgb="FFBFBFBF"/>
      </patternFill>
    </fill>
    <fill>
      <patternFill patternType="solid">
        <fgColor rgb="FF5B9BD5"/>
        <bgColor rgb="FF2E75B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18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4" fillId="2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10" fillId="5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0" fontId="8" fillId="3" borderId="0" applyAlignment="1" pivotButton="0" quotePrefix="0" xfId="0">
      <alignment horizontal="left" vertical="center" indent="1"/>
    </xf>
    <xf numFmtId="164" fontId="8" fillId="3" borderId="1" applyAlignment="1" pivotButton="0" quotePrefix="0" xfId="0">
      <alignment horizontal="right" vertical="center"/>
    </xf>
    <xf numFmtId="165" fontId="8" fillId="3" borderId="0" applyAlignment="1" pivotButton="0" quotePrefix="0" xfId="0">
      <alignment horizontal="right" vertical="center"/>
    </xf>
    <xf numFmtId="166" fontId="8" fillId="3" borderId="1" applyAlignment="1" pivotButton="0" quotePrefix="0" xfId="0">
      <alignment horizontal="right" vertical="center"/>
    </xf>
    <xf numFmtId="164" fontId="9" fillId="0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general" vertical="bottom"/>
    </xf>
    <xf numFmtId="164" fontId="12" fillId="0" borderId="1" applyAlignment="1" pivotButton="0" quotePrefix="0" xfId="0">
      <alignment horizontal="right" vertical="center"/>
    </xf>
    <xf numFmtId="164" fontId="12" fillId="7" borderId="1" applyAlignment="1" pivotButton="0" quotePrefix="0" xfId="0">
      <alignment horizontal="right" vertical="center"/>
    </xf>
    <xf numFmtId="164" fontId="12" fillId="5" borderId="1" applyAlignment="1" pivotButton="0" quotePrefix="0" xfId="0">
      <alignment horizontal="right" vertical="center"/>
    </xf>
    <xf numFmtId="1" fontId="8" fillId="3" borderId="1" applyAlignment="1" pivotButton="0" quotePrefix="0" xfId="0">
      <alignment horizontal="right" vertical="center"/>
    </xf>
    <xf numFmtId="166" fontId="12" fillId="0" borderId="1" applyAlignment="1" pivotButton="0" quotePrefix="0" xfId="0">
      <alignment horizontal="right" vertical="center"/>
    </xf>
    <xf numFmtId="0" fontId="13" fillId="2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left" vertical="center" indent="1"/>
    </xf>
    <xf numFmtId="166" fontId="9" fillId="0" borderId="1" applyAlignment="1" pivotButton="0" quotePrefix="0" xfId="0">
      <alignment horizontal="right" vertical="center"/>
    </xf>
    <xf numFmtId="0" fontId="10" fillId="8" borderId="1" applyAlignment="1" pivotButton="0" quotePrefix="0" xfId="0">
      <alignment horizontal="left" vertical="center" indent="1"/>
    </xf>
    <xf numFmtId="0" fontId="14" fillId="0" borderId="0" applyAlignment="1" pivotButton="0" quotePrefix="0" xfId="0">
      <alignment horizontal="left" vertical="center" wrapText="1"/>
    </xf>
    <xf numFmtId="0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67" fontId="12" fillId="5" borderId="1" applyAlignment="1" pivotButton="0" quotePrefix="0" xfId="0">
      <alignment horizontal="right" vertical="center"/>
    </xf>
    <xf numFmtId="0" fontId="7" fillId="4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left" vertical="center" indent="1"/>
    </xf>
    <xf numFmtId="167" fontId="9" fillId="0" borderId="1" applyAlignment="1" pivotButton="0" quotePrefix="0" xfId="0">
      <alignment horizontal="right" vertical="center"/>
    </xf>
    <xf numFmtId="166" fontId="12" fillId="5" borderId="1" applyAlignment="1" pivotButton="0" quotePrefix="0" xfId="0">
      <alignment horizontal="right" vertical="center"/>
    </xf>
    <xf numFmtId="2" fontId="9" fillId="0" borderId="1" applyAlignment="1" pivotButton="0" quotePrefix="0" xfId="0">
      <alignment horizontal="right" vertical="center"/>
    </xf>
    <xf numFmtId="2" fontId="12" fillId="0" borderId="1" applyAlignment="1" pivotButton="0" quotePrefix="0" xfId="0">
      <alignment horizontal="right" vertical="center"/>
    </xf>
    <xf numFmtId="167" fontId="12" fillId="8" borderId="1" applyAlignment="1" pivotButton="0" quotePrefix="0" xfId="0">
      <alignment horizontal="right" vertical="center"/>
    </xf>
    <xf numFmtId="167" fontId="17" fillId="5" borderId="1" applyAlignment="1" pivotButton="0" quotePrefix="0" xfId="0">
      <alignment horizontal="right" vertical="center"/>
    </xf>
    <xf numFmtId="167" fontId="12" fillId="0" borderId="1" applyAlignment="1" pivotButton="0" quotePrefix="0" xfId="0">
      <alignment horizontal="right" vertical="center"/>
    </xf>
    <xf numFmtId="168" fontId="13" fillId="2" borderId="1" applyAlignment="1" pivotButton="0" quotePrefix="0" xfId="0">
      <alignment horizontal="center" vertical="center"/>
    </xf>
    <xf numFmtId="166" fontId="10" fillId="3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right" vertical="center"/>
    </xf>
    <xf numFmtId="0" fontId="18" fillId="9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center" vertical="center"/>
    </xf>
    <xf numFmtId="0" fontId="14" fillId="10" borderId="0" applyAlignment="1" pivotButton="0" quotePrefix="0" xfId="0">
      <alignment horizontal="center" vertical="center"/>
    </xf>
    <xf numFmtId="0" fontId="14" fillId="11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16" fillId="9" borderId="1" applyAlignment="1" pivotButton="0" quotePrefix="0" xfId="0">
      <alignment horizontal="left" vertical="center" indent="1"/>
    </xf>
    <xf numFmtId="164" fontId="16" fillId="9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164" fontId="9" fillId="12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170" fontId="16" fillId="9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71" fontId="9" fillId="0" borderId="1" applyAlignment="1" pivotButton="0" quotePrefix="0" xfId="0">
      <alignment horizontal="center" vertical="center"/>
    </xf>
    <xf numFmtId="169" fontId="12" fillId="10" borderId="1" applyAlignment="1" pivotButton="0" quotePrefix="0" xfId="0">
      <alignment horizontal="center" vertical="center"/>
    </xf>
    <xf numFmtId="169" fontId="9" fillId="0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22" fillId="0" borderId="1" applyAlignment="1" pivotButton="0" quotePrefix="0" xfId="0">
      <alignment horizontal="left" vertical="center" indent="1"/>
    </xf>
    <xf numFmtId="164" fontId="22" fillId="0" borderId="1" applyAlignment="1" pivotButton="0" quotePrefix="0" xfId="0">
      <alignment horizontal="center" vertical="center"/>
    </xf>
    <xf numFmtId="164" fontId="22" fillId="12" borderId="1" applyAlignment="1" pivotButton="0" quotePrefix="0" xfId="0">
      <alignment horizontal="center" vertical="center"/>
    </xf>
    <xf numFmtId="169" fontId="9" fillId="13" borderId="1" applyAlignment="1" pivotButton="0" quotePrefix="0" xfId="0">
      <alignment horizontal="center" vertical="center"/>
    </xf>
    <xf numFmtId="169" fontId="9" fillId="12" borderId="1" applyAlignment="1" pivotButton="0" quotePrefix="0" xfId="0">
      <alignment horizontal="center" vertical="center"/>
    </xf>
    <xf numFmtId="164" fontId="22" fillId="13" borderId="1" applyAlignment="1" pivotButton="0" quotePrefix="0" xfId="0">
      <alignment horizontal="center" vertical="center"/>
    </xf>
    <xf numFmtId="167" fontId="22" fillId="13" borderId="1" applyAlignment="1" pivotButton="0" quotePrefix="0" xfId="0">
      <alignment horizontal="center" vertical="center"/>
    </xf>
    <xf numFmtId="167" fontId="22" fillId="0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left" vertical="center" wrapText="1" indent="1"/>
    </xf>
    <xf numFmtId="0" fontId="6" fillId="3" borderId="0" applyAlignment="1" pivotButton="0" quotePrefix="0" xfId="0">
      <alignment horizontal="left" vertical="center" wrapText="1" indent="1"/>
    </xf>
    <xf numFmtId="0" fontId="7" fillId="4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1" fillId="6" borderId="0" applyAlignment="1" pivotButton="0" quotePrefix="0" xfId="0">
      <alignment horizontal="center" vertical="center"/>
    </xf>
    <xf numFmtId="0" fontId="20" fillId="0" borderId="0" applyAlignment="1" pivotButton="0" quotePrefix="0" xfId="0">
      <alignment horizontal="left" vertical="center" indent="1"/>
    </xf>
    <xf numFmtId="0" fontId="22" fillId="0" borderId="1" applyAlignment="1" pivotButton="0" quotePrefix="0" xfId="0">
      <alignment horizontal="left" vertical="center" indent="1"/>
    </xf>
    <xf numFmtId="0" fontId="10" fillId="0" borderId="0" applyAlignment="1" pivotButton="0" quotePrefix="0" xfId="0">
      <alignment horizontal="left" vertical="center" indent="1"/>
    </xf>
    <xf numFmtId="164" fontId="22" fillId="0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bottom"/>
    </xf>
    <xf numFmtId="164" fontId="9" fillId="12" borderId="1" applyAlignment="1" pivotButton="0" quotePrefix="0" xfId="0">
      <alignment horizontal="center" vertical="center"/>
    </xf>
    <xf numFmtId="164" fontId="22" fillId="12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center" vertical="center"/>
    </xf>
    <xf numFmtId="169" fontId="16" fillId="9" borderId="1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 indent="1"/>
    </xf>
    <xf numFmtId="170" fontId="16" fillId="9" borderId="1" applyAlignment="1" pivotButton="0" quotePrefix="0" xfId="0">
      <alignment horizontal="center" vertical="center"/>
    </xf>
    <xf numFmtId="0" fontId="21" fillId="13" borderId="1" applyAlignment="1" pivotButton="0" quotePrefix="0" xfId="0">
      <alignment horizontal="center" vertical="center"/>
    </xf>
    <xf numFmtId="0" fontId="21" fillId="14" borderId="1" applyAlignment="1" pivotButton="0" quotePrefix="0" xfId="0">
      <alignment horizontal="center" vertical="center"/>
    </xf>
    <xf numFmtId="169" fontId="9" fillId="13" borderId="1" applyAlignment="1" pivotButton="0" quotePrefix="0" xfId="0">
      <alignment horizontal="center" vertical="center"/>
    </xf>
    <xf numFmtId="169" fontId="9" fillId="12" borderId="1" applyAlignment="1" pivotButton="0" quotePrefix="0" xfId="0">
      <alignment horizontal="center" vertical="center"/>
    </xf>
    <xf numFmtId="164" fontId="22" fillId="13" borderId="1" applyAlignment="1" pivotButton="0" quotePrefix="0" xfId="0">
      <alignment horizontal="center" vertical="center"/>
    </xf>
    <xf numFmtId="164" fontId="9" fillId="0" borderId="1" applyAlignment="1" pivotButton="0" quotePrefix="0" xfId="0">
      <alignment horizontal="center" vertical="center"/>
    </xf>
    <xf numFmtId="0" fontId="9" fillId="13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left" vertical="center" indent="1"/>
    </xf>
    <xf numFmtId="164" fontId="12" fillId="10" borderId="1" applyAlignment="1" pivotButton="0" quotePrefix="0" xfId="0">
      <alignment horizontal="center" vertical="center"/>
    </xf>
    <xf numFmtId="167" fontId="22" fillId="13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167" fontId="22" fillId="0" borderId="1" applyAlignment="1" pivotButton="0" quotePrefix="0" xfId="0">
      <alignment horizontal="center" vertical="center"/>
    </xf>
    <xf numFmtId="167" fontId="12" fillId="12" borderId="1" applyAlignment="1" pivotButton="0" quotePrefix="0" xfId="0">
      <alignment horizontal="center" vertical="center"/>
    </xf>
    <xf numFmtId="171" fontId="12" fillId="10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171" fontId="16" fillId="9" borderId="1" applyAlignment="1" pivotButton="0" quotePrefix="0" xfId="0">
      <alignment horizontal="center" vertical="center"/>
    </xf>
    <xf numFmtId="171" fontId="9" fillId="0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2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1F2"/>
      <rgbColor rgb="FFE2EFDA"/>
      <rgbColor rgb="FFFFE699"/>
      <rgbColor rgb="FF99CCFF"/>
      <rgbColor rgb="FFFF99CC"/>
      <rgbColor rgb="FFCC99FF"/>
      <rgbColor rgb="FFC6E0B4"/>
      <rgbColor rgb="FF2E75B6"/>
      <rgbColor rgb="FF33CCCC"/>
      <rgbColor rgb="FF99CC00"/>
      <rgbColor rgb="FFFFCC00"/>
      <rgbColor rgb="FFFF9900"/>
      <rgbColor rgb="FFFF6600"/>
      <rgbColor rgb="FF595959"/>
      <rgbColor rgb="FFA9A9A9"/>
      <rgbColor rgb="FF1F3864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B2:B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81" min="1" max="1"/>
    <col width="110" customWidth="1" style="81" min="2" max="2"/>
  </cols>
  <sheetData>
    <row r="2" ht="31.5" customHeight="1" s="82">
      <c r="B2" s="83" t="inlineStr">
        <is>
          <t>REAL ESTATE INVESTOR TOOLKIT</t>
        </is>
      </c>
    </row>
    <row r="4" ht="7.5" customHeight="1" s="82">
      <c r="B4" s="84" t="n"/>
    </row>
    <row r="5" ht="21.75" customHeight="1" s="82">
      <c r="B5" s="85" t="inlineStr">
        <is>
          <t>WHAT'S IN THIS WORKBOOK</t>
        </is>
      </c>
    </row>
    <row r="6" ht="21.75" customHeight="1" s="82">
      <c r="B6" s="84" t="inlineStr">
        <is>
          <t>Four analysis tools, all in one place. Edit only the BLUE/YELLOW input cells — black cells are formulas.</t>
        </is>
      </c>
    </row>
    <row r="7" ht="7.5" customHeight="1" s="82">
      <c r="B7" s="84" t="n"/>
    </row>
    <row r="8" ht="21.75" customHeight="1" s="82">
      <c r="B8" s="85" t="inlineStr">
        <is>
          <t>📋 1. FLIP ANALYSIS</t>
        </is>
      </c>
    </row>
    <row r="9" ht="21.75" customHeight="1" s="82">
      <c r="B9" s="84" t="inlineStr">
        <is>
          <t>Calculates MAO using the 70% rule, full line-item rehab budget, financing/holding costs, and a</t>
        </is>
      </c>
    </row>
    <row r="10" ht="21.75" customHeight="1" s="82">
      <c r="B10" s="84" t="inlineStr">
        <is>
          <t>Resale Sensitivity table that shows your net profit and ROI at 5 different sale prices (90%–110% of ARV).</t>
        </is>
      </c>
    </row>
    <row r="11" ht="7.5" customHeight="1" s="82">
      <c r="B11" s="84" t="n"/>
    </row>
    <row r="12" ht="21.75" customHeight="1" s="82">
      <c r="B12" s="85" t="inlineStr">
        <is>
          <t>🏠 2. RENTAL ANALYSIS</t>
        </is>
      </c>
    </row>
    <row r="13" ht="21.75" customHeight="1" s="82">
      <c r="B13" s="84" t="inlineStr">
        <is>
          <t>Cash flow analyzer for buy-and-hold deals. Models gross/effective rent, full operating expense breakdown</t>
        </is>
      </c>
    </row>
    <row r="14" ht="21.75" customHeight="1" s="82">
      <c r="B14" s="84" t="inlineStr">
        <is>
          <t>(taxes, insurance, vacancy, mgmt %, maintenance %, CapEx %), and includes:</t>
        </is>
      </c>
    </row>
    <row r="15" ht="21.75" customHeight="1" s="82">
      <c r="B15" s="84" t="inlineStr">
        <is>
          <t xml:space="preserve">   • Loan Scenario Comparison (5 LTV/rate combinations side-by-side)</t>
        </is>
      </c>
    </row>
    <row r="16" ht="21.75" customHeight="1" s="82">
      <c r="B16" s="84" t="inlineStr">
        <is>
          <t xml:space="preserve">   • Interest Rate × LTV Sensitivity grid</t>
        </is>
      </c>
    </row>
    <row r="17" ht="21.75" customHeight="1" s="82">
      <c r="B17" s="84" t="inlineStr">
        <is>
          <t xml:space="preserve">   • Key metrics: CoC, Cap Rate, DSCR, GRM, 1% Rule, Break-even Occupancy</t>
        </is>
      </c>
    </row>
    <row r="18" ht="7.5" customHeight="1" s="82">
      <c r="B18" s="84" t="n"/>
    </row>
    <row r="19" ht="21.75" customHeight="1" s="82">
      <c r="B19" s="85" t="inlineStr">
        <is>
          <t>🏦 3. DSCR LOAN COMPARISON</t>
        </is>
      </c>
    </row>
    <row r="20" ht="21.75" customHeight="1" s="82">
      <c r="B20" s="84" t="inlineStr">
        <is>
          <t>Side-by-side comparison of your CURRENT loan against up to 4 DSCR lender quotes for a property you own.</t>
        </is>
      </c>
    </row>
    <row r="21" ht="21.75" customHeight="1" s="82">
      <c r="B21" s="84" t="inlineStr">
        <is>
          <t>Calculates monthly P&amp;I, PITIA, both DSCR methods (Lender and NOI), monthly/annual cash flow,</t>
        </is>
      </c>
    </row>
    <row r="22" ht="21.75" customHeight="1" s="82">
      <c r="B22" s="84" t="inlineStr">
        <is>
          <t>CoC return, and PASS/FAIL qualification check for each lender's minimum DSCR.</t>
        </is>
      </c>
    </row>
    <row r="23" ht="7.5" customHeight="1" s="82">
      <c r="B23" s="84" t="n"/>
    </row>
    <row r="24" ht="21.75" customHeight="1" s="82">
      <c r="B24" s="85" t="inlineStr">
        <is>
          <t>💰 4. CASH-OUT REFI</t>
        </is>
      </c>
    </row>
    <row r="25" ht="21.75" customHeight="1" s="82">
      <c r="B25" s="84" t="inlineStr">
        <is>
          <t>Models cash-out refinance at 85%/80%/75% LTV — pulls auto-linked from DSCR Loan Comparison tab.</t>
        </is>
      </c>
    </row>
    <row r="26" ht="21.75" customHeight="1" s="82">
      <c r="B26" s="84" t="inlineStr">
        <is>
          <t>Shows new loan amount, net cash to you, new PITIA, new DSCR, and the change in annual cash flow vs.</t>
        </is>
      </c>
    </row>
    <row r="27" ht="21.75" customHeight="1" s="82">
      <c r="B27" s="84" t="inlineStr">
        <is>
          <t>your current loan. Tells you whether the refi gains or costs cash flow when you pull equity out.</t>
        </is>
      </c>
    </row>
    <row r="28" ht="7.5" customHeight="1" s="82">
      <c r="B28" s="84" t="n"/>
    </row>
    <row r="29" ht="21.75" customHeight="1" s="82">
      <c r="B29" s="85" t="inlineStr">
        <is>
          <t>WHEN TO USE WHICH SHEET</t>
        </is>
      </c>
    </row>
    <row r="30" ht="21.75" customHeight="1" s="82">
      <c r="B30" s="84" t="inlineStr">
        <is>
          <t>• Considering a flip? → Flip Analysis</t>
        </is>
      </c>
    </row>
    <row r="31" ht="21.75" customHeight="1" s="82">
      <c r="B31" s="84" t="inlineStr">
        <is>
          <t>• Underwriting a rental purchase? → Rental Analysis</t>
        </is>
      </c>
    </row>
    <row r="32" ht="21.75" customHeight="1" s="82">
      <c r="B32" s="84" t="inlineStr">
        <is>
          <t>• Already own a property and shopping DSCR lenders? → DSCR Loan Comparison</t>
        </is>
      </c>
    </row>
    <row r="33" ht="21.75" customHeight="1" s="82">
      <c r="B33" s="84" t="inlineStr">
        <is>
          <t>• Thinking about pulling equity out of a property you own? → Cash-Out Refi</t>
        </is>
      </c>
    </row>
    <row r="34" ht="7.5" customHeight="1" s="82">
      <c r="B34" s="84" t="n"/>
    </row>
    <row r="35" ht="21.75" customHeight="1" s="82">
      <c r="B35" s="85" t="inlineStr">
        <is>
          <t>COLOR CODE</t>
        </is>
      </c>
    </row>
    <row r="36" ht="21.75" customHeight="1" s="82">
      <c r="B36" s="84" t="inlineStr">
        <is>
          <t>• Blue text or yellow background = your inputs (edit these)</t>
        </is>
      </c>
    </row>
    <row r="37" ht="21.75" customHeight="1" s="82">
      <c r="B37" s="84" t="inlineStr">
        <is>
          <t>• Black text = formulas (don't touch)</t>
        </is>
      </c>
    </row>
    <row r="38" ht="21.75" customHeight="1" s="82">
      <c r="B38" s="84" t="inlineStr">
        <is>
          <t>• Green text = links to another tab</t>
        </is>
      </c>
    </row>
    <row r="39" ht="21.75" customHeight="1" s="82">
      <c r="B39" s="84" t="inlineStr">
        <is>
          <t>• Gold/yellow background = key result</t>
        </is>
      </c>
    </row>
    <row r="40" ht="21.75" customHeight="1" s="82">
      <c r="B40" s="84" t="inlineStr">
        <is>
          <t>• Light green background = PASS/FAIL or change vs. baseline</t>
        </is>
      </c>
    </row>
    <row r="41" ht="21.75" customHeight="1" s="82">
      <c r="B41" s="84" t="inlineStr">
        <is>
          <t>• Gray background = N/A or auto-pulled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3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zeroHeight="0" outlineLevelRow="0"/>
  <cols>
    <col width="42" customWidth="1" style="81" min="1" max="1"/>
    <col width="16" customWidth="1" style="81" min="2" max="5"/>
    <col width="35" customWidth="1" style="81" min="6" max="6"/>
  </cols>
  <sheetData>
    <row r="1" ht="27.75" customHeight="1" s="82">
      <c r="A1" s="86" t="inlineStr">
        <is>
          <t>CASH-OUT REFINANCE ANALYSIS</t>
        </is>
      </c>
    </row>
    <row r="2" ht="15" customHeight="1" s="82">
      <c r="A2" s="87" t="inlineStr">
        <is>
          <t>Compare current loan cash flow against cash-out refi at 75%, 80%, and 85% LTV</t>
        </is>
      </c>
    </row>
    <row r="4" ht="15" customHeight="1" s="82">
      <c r="A4" s="88" t="inlineStr">
        <is>
          <t>CURRENT POSITION</t>
        </is>
      </c>
    </row>
    <row r="5" ht="15" customHeight="1" s="82">
      <c r="A5" s="89" t="inlineStr">
        <is>
          <t>Property Address</t>
        </is>
      </c>
      <c r="B5" s="90">
        <f>'Loan Comparison'!B5</f>
        <v/>
      </c>
    </row>
    <row r="6" ht="15" customHeight="1" s="82">
      <c r="A6" s="91" t="inlineStr">
        <is>
          <t>Current Market Value (Today's Appraisal)</t>
        </is>
      </c>
      <c r="B6" s="92" t="n"/>
      <c r="F6" s="93" t="inlineStr">
        <is>
          <t>Linked from Tab 1; override on Tab 1 if needed</t>
        </is>
      </c>
    </row>
    <row r="7" ht="15" customHeight="1" s="82">
      <c r="A7" s="89" t="inlineStr">
        <is>
          <t>Existing Loan Balance</t>
        </is>
      </c>
      <c r="B7" s="92">
        <f>'Loan Comparison'!B35</f>
        <v/>
      </c>
      <c r="F7" s="93" t="inlineStr">
        <is>
          <t>Linked from Current Loan column on Tab 1</t>
        </is>
      </c>
    </row>
    <row r="8" ht="15" customHeight="1" s="82">
      <c r="A8" s="91" t="inlineStr">
        <is>
          <t>Current Equity</t>
        </is>
      </c>
      <c r="B8" s="94">
        <f>B6-B7</f>
        <v/>
      </c>
    </row>
    <row r="9" ht="15" customHeight="1" s="82">
      <c r="A9" s="89" t="inlineStr">
        <is>
          <t>Monthly Gross Rent</t>
        </is>
      </c>
      <c r="B9" s="92">
        <f>'Loan Comparison'!B9</f>
        <v/>
      </c>
    </row>
    <row r="10" ht="15" customHeight="1" s="82">
      <c r="A10" s="89" t="inlineStr">
        <is>
          <t>Total Annual Operating Expenses</t>
        </is>
      </c>
      <c r="B10" s="92">
        <f>'Loan Comparison'!B27</f>
        <v/>
      </c>
    </row>
    <row r="11" ht="15" customHeight="1" s="82">
      <c r="A11" s="91" t="inlineStr">
        <is>
          <t>NOI</t>
        </is>
      </c>
      <c r="B11" s="95">
        <f>'Loan Comparison'!B28</f>
        <v/>
      </c>
    </row>
    <row r="13" ht="15" customHeight="1" s="82">
      <c r="A13" s="88" t="inlineStr">
        <is>
          <t>NEW LOAN ASSUMPTIONS (applies to all refi scenarios below)</t>
        </is>
      </c>
    </row>
    <row r="14" ht="15" customHeight="1" s="82">
      <c r="A14" s="89" t="inlineStr">
        <is>
          <t>Loan Type</t>
        </is>
      </c>
      <c r="B14" s="96" t="n"/>
    </row>
    <row r="15" ht="15" customHeight="1" s="82">
      <c r="A15" s="89" t="inlineStr">
        <is>
          <t>Interest Rate (Annual)</t>
        </is>
      </c>
      <c r="B15" s="97" t="n"/>
      <c r="F15" s="98" t="inlineStr">
        <is>
          <t>Cash-out rates often 25-50bps higher</t>
        </is>
      </c>
    </row>
    <row r="16" ht="15" customHeight="1" s="82">
      <c r="A16" s="89" t="inlineStr">
        <is>
          <t>Amortization (years)</t>
        </is>
      </c>
      <c r="B16" s="99" t="n"/>
    </row>
    <row r="17" ht="15" customHeight="1" s="82">
      <c r="A17" s="89" t="inlineStr">
        <is>
          <t>Closing Costs (% of new loan)</t>
        </is>
      </c>
      <c r="B17" s="97" t="n"/>
      <c r="F17" s="98" t="inlineStr">
        <is>
          <t>Typical: 2-4%</t>
        </is>
      </c>
    </row>
    <row r="19" ht="15" customHeight="1" s="82">
      <c r="A19" s="88" t="inlineStr">
        <is>
          <t>CURRENT LOAN vs. CASH-OUT REFI SCENARIOS</t>
        </is>
      </c>
    </row>
    <row r="20" ht="15" customHeight="1" s="82">
      <c r="B20" s="100" t="inlineStr">
        <is>
          <t>Current Loan</t>
        </is>
      </c>
      <c r="C20" s="101" t="inlineStr">
        <is>
          <t>85% LTV</t>
        </is>
      </c>
      <c r="D20" s="101" t="inlineStr">
        <is>
          <t>80% LTV</t>
        </is>
      </c>
      <c r="E20" s="101" t="inlineStr">
        <is>
          <t>75% LTV</t>
        </is>
      </c>
    </row>
    <row r="21" ht="15" customHeight="1" s="82">
      <c r="A21" s="91" t="inlineStr">
        <is>
          <t>LTV</t>
        </is>
      </c>
      <c r="B21" s="102">
        <f>IFERROR(B7/B6,0)</f>
        <v/>
      </c>
      <c r="C21" s="103" t="n">
        <v>0.85</v>
      </c>
      <c r="D21" s="103" t="n">
        <v>0.8</v>
      </c>
      <c r="E21" s="103" t="n">
        <v>0.75</v>
      </c>
    </row>
    <row r="22" ht="15" customHeight="1" s="82">
      <c r="A22" s="89" t="inlineStr">
        <is>
          <t>Loan Amount</t>
        </is>
      </c>
      <c r="B22" s="104">
        <f>'Loan Comparison'!B35</f>
        <v/>
      </c>
      <c r="C22" s="105">
        <f>$B$6*C21</f>
        <v/>
      </c>
      <c r="D22" s="105">
        <f>$B$6*D21</f>
        <v/>
      </c>
      <c r="E22" s="105">
        <f>$B$6*E21</f>
        <v/>
      </c>
    </row>
    <row r="23" ht="15" customHeight="1" s="82">
      <c r="A23" s="89" t="inlineStr">
        <is>
          <t>Pay Off Existing Loan Balance</t>
        </is>
      </c>
      <c r="B23" s="106">
        <f>"—"</f>
        <v/>
      </c>
      <c r="C23" s="105">
        <f>-$B$7</f>
        <v/>
      </c>
      <c r="D23" s="105">
        <f>-$B$7</f>
        <v/>
      </c>
      <c r="E23" s="105">
        <f>-$B$7</f>
        <v/>
      </c>
    </row>
    <row r="24" ht="15" customHeight="1" s="82">
      <c r="A24" s="89" t="inlineStr">
        <is>
          <t>Closing Costs</t>
        </is>
      </c>
      <c r="B24" s="106">
        <f>"—"</f>
        <v/>
      </c>
      <c r="C24" s="105">
        <f>-C22*$B$17</f>
        <v/>
      </c>
      <c r="D24" s="105">
        <f>-D22*$B$17</f>
        <v/>
      </c>
      <c r="E24" s="105">
        <f>-E22*$B$17</f>
        <v/>
      </c>
    </row>
    <row r="25" ht="15" customHeight="1" s="82">
      <c r="A25" s="107" t="inlineStr">
        <is>
          <t>NET CASH OUT TO BORROWER</t>
        </is>
      </c>
      <c r="B25" s="106">
        <f>"—"</f>
        <v/>
      </c>
      <c r="C25" s="108">
        <f>C22+C23+C24</f>
        <v/>
      </c>
      <c r="D25" s="108">
        <f>D22+D23+D24</f>
        <v/>
      </c>
      <c r="E25" s="108">
        <f>E22+E23+E24</f>
        <v/>
      </c>
      <c r="F25" s="93" t="inlineStr">
        <is>
          <t>New Loan − Existing Balance − Closing Costs</t>
        </is>
      </c>
    </row>
    <row r="27" ht="15" customHeight="1" s="82">
      <c r="A27" s="89" t="inlineStr">
        <is>
          <t>Monthly P&amp;I (or IO)</t>
        </is>
      </c>
      <c r="B27" s="109">
        <f>'Loan Comparison'!B48</f>
        <v/>
      </c>
      <c r="C27" s="110">
        <f>IFERROR(IF($B$14="Interest-Only",C22*$B$15/12,IF(AND(C22&gt;0,$B$15&gt;0,$B$16&gt;0),-PMT($B$15/12,$B$16*12,C22),0)),0)</f>
        <v/>
      </c>
      <c r="D27" s="110">
        <f>IFERROR(IF($B$14="Interest-Only",D22*$B$15/12,IF(AND(D22&gt;0,$B$15&gt;0,$B$16&gt;0),-PMT($B$15/12,$B$16*12,D22),0)),0)</f>
        <v/>
      </c>
      <c r="E27" s="110">
        <f>IFERROR(IF($B$14="Interest-Only",E22*$B$15/12,IF(AND(E22&gt;0,$B$15&gt;0,$B$16&gt;0),-PMT($B$15/12,$B$16*12,E22),0)),0)</f>
        <v/>
      </c>
    </row>
    <row r="28" ht="15" customHeight="1" s="82">
      <c r="A28" s="89" t="inlineStr">
        <is>
          <t>Monthly Property Taxes</t>
        </is>
      </c>
      <c r="B28" s="109">
        <f>'Loan Comparison'!$B$22/12</f>
        <v/>
      </c>
      <c r="C28" s="111">
        <f>'Loan Comparison'!$B$22/12</f>
        <v/>
      </c>
      <c r="D28" s="111">
        <f>'Loan Comparison'!$B$22/12</f>
        <v/>
      </c>
      <c r="E28" s="111">
        <f>'Loan Comparison'!$B$22/12</f>
        <v/>
      </c>
    </row>
    <row r="29" ht="15" customHeight="1" s="82">
      <c r="A29" s="89" t="inlineStr">
        <is>
          <t>Monthly Insurance</t>
        </is>
      </c>
      <c r="B29" s="109">
        <f>'Loan Comparison'!$B$23/12</f>
        <v/>
      </c>
      <c r="C29" s="111">
        <f>'Loan Comparison'!$B$23/12</f>
        <v/>
      </c>
      <c r="D29" s="111">
        <f>'Loan Comparison'!$B$23/12</f>
        <v/>
      </c>
      <c r="E29" s="111">
        <f>'Loan Comparison'!$B$23/12</f>
        <v/>
      </c>
    </row>
    <row r="30" ht="15" customHeight="1" s="82">
      <c r="A30" s="89" t="inlineStr">
        <is>
          <t>Monthly HOA</t>
        </is>
      </c>
      <c r="B30" s="109">
        <f>'Loan Comparison'!$B$24</f>
        <v/>
      </c>
      <c r="C30" s="111">
        <f>'Loan Comparison'!$B$24</f>
        <v/>
      </c>
      <c r="D30" s="111">
        <f>'Loan Comparison'!$B$24</f>
        <v/>
      </c>
      <c r="E30" s="111">
        <f>'Loan Comparison'!$B$24</f>
        <v/>
      </c>
    </row>
    <row r="31" ht="15" customHeight="1" s="82">
      <c r="A31" s="91" t="inlineStr">
        <is>
          <t>Monthly PITIA</t>
        </is>
      </c>
      <c r="B31" s="112">
        <f>B27+B28+B29+B30</f>
        <v/>
      </c>
      <c r="C31" s="112">
        <f>C27+C28+C29+C30</f>
        <v/>
      </c>
      <c r="D31" s="112">
        <f>D27+D28+D29+D30</f>
        <v/>
      </c>
      <c r="E31" s="112">
        <f>E27+E28+E29+E30</f>
        <v/>
      </c>
    </row>
    <row r="32" ht="15" customHeight="1" s="82">
      <c r="A32" s="91" t="inlineStr">
        <is>
          <t>DSCR (Rent ÷ PITIA)</t>
        </is>
      </c>
      <c r="B32" s="113">
        <f>IFERROR($B$9/B31,0)</f>
        <v/>
      </c>
      <c r="C32" s="113">
        <f>IFERROR($B$9/C31,0)</f>
        <v/>
      </c>
      <c r="D32" s="113">
        <f>IFERROR($B$9/D31,0)</f>
        <v/>
      </c>
      <c r="E32" s="113">
        <f>IFERROR($B$9/E31,0)</f>
        <v/>
      </c>
      <c r="F32" s="93" t="inlineStr">
        <is>
          <t>Most lenders require ≥ 1.00 (some 1.20+)</t>
        </is>
      </c>
    </row>
    <row r="33" ht="15" customHeight="1" s="82">
      <c r="A33" s="91" t="inlineStr">
        <is>
          <t>Monthly Cash Flow (after all expenses)</t>
        </is>
      </c>
      <c r="B33" s="110">
        <f>'Loan Comparison'!$B$16/12 - B31 - 'Loan Comparison'!$B$19/12 - 'Loan Comparison'!$B$18/12 - 'Loan Comparison'!$B$20 - 'Loan Comparison'!$B$26/12</f>
        <v/>
      </c>
      <c r="C33" s="110">
        <f>'Loan Comparison'!$B$16/12 - C31 - 'Loan Comparison'!$B$19/12 - 'Loan Comparison'!$B$18/12 - 'Loan Comparison'!$B$20 - 'Loan Comparison'!$B$26/12</f>
        <v/>
      </c>
      <c r="D33" s="110">
        <f>'Loan Comparison'!$B$16/12 - D31 - 'Loan Comparison'!$B$19/12 - 'Loan Comparison'!$B$18/12 - 'Loan Comparison'!$B$20 - 'Loan Comparison'!$B$26/12</f>
        <v/>
      </c>
      <c r="E33" s="110">
        <f>'Loan Comparison'!$B$16/12 - E31 - 'Loan Comparison'!$B$19/12 - 'Loan Comparison'!$B$18/12 - 'Loan Comparison'!$B$20 - 'Loan Comparison'!$B$26/12</f>
        <v/>
      </c>
    </row>
    <row r="34" ht="15" customHeight="1" s="82">
      <c r="A34" s="89" t="inlineStr">
        <is>
          <t>Annual Cash Flow</t>
        </is>
      </c>
      <c r="B34" s="94">
        <f>B33*12</f>
        <v/>
      </c>
      <c r="C34" s="94">
        <f>C33*12</f>
        <v/>
      </c>
      <c r="D34" s="94">
        <f>D33*12</f>
        <v/>
      </c>
      <c r="E34" s="94">
        <f>E33*12</f>
        <v/>
      </c>
    </row>
    <row r="35" ht="15" customHeight="1" s="82">
      <c r="A35" s="91" t="inlineStr">
        <is>
          <t>Cash Flow Δ vs. Current (annual)</t>
        </is>
      </c>
      <c r="B35" s="106">
        <f>"—"</f>
        <v/>
      </c>
      <c r="C35" s="114">
        <f>C34-$B$34</f>
        <v/>
      </c>
      <c r="D35" s="114">
        <f>D34-$B$34</f>
        <v/>
      </c>
      <c r="E35" s="114">
        <f>E34-$B$34</f>
        <v/>
      </c>
      <c r="F35" s="93" t="inlineStr">
        <is>
          <t>Positive = refi improves annual cash flow</t>
        </is>
      </c>
    </row>
    <row r="37" ht="15" customHeight="1" s="82">
      <c r="A37" s="88" t="inlineStr">
        <is>
          <t>DECISION SUMMARY</t>
        </is>
      </c>
    </row>
    <row r="38" ht="15" customHeight="1" s="82">
      <c r="A38" s="89" t="inlineStr">
        <is>
          <t>Min DSCR Required by New Lender</t>
        </is>
      </c>
      <c r="B38" s="106">
        <f>"—"</f>
        <v/>
      </c>
      <c r="C38" s="115" t="n"/>
      <c r="D38" s="116">
        <f>$C$38</f>
        <v/>
      </c>
      <c r="E38" s="116">
        <f>$C$38</f>
        <v/>
      </c>
      <c r="F38" s="93" t="inlineStr">
        <is>
          <t>Enter once in '85% LTV' column; applies to all refi scenarios</t>
        </is>
      </c>
    </row>
    <row r="39" ht="15" customHeight="1" s="82">
      <c r="A39" s="91" t="inlineStr">
        <is>
          <t>Refi Qualifies?</t>
        </is>
      </c>
      <c r="B39" s="106">
        <f>"—"</f>
        <v/>
      </c>
      <c r="C39" s="117">
        <f>IF(C32&gt;=$C$38,"PASS","FAIL")</f>
        <v/>
      </c>
      <c r="D39" s="117">
        <f>IF(D32&gt;=$C$38,"PASS","FAIL")</f>
        <v/>
      </c>
      <c r="E39" s="117">
        <f>IF(E32&gt;=$C$38,"PASS","FAIL")</f>
        <v/>
      </c>
    </row>
  </sheetData>
  <mergeCells count="6">
    <mergeCell ref="A2:F2"/>
    <mergeCell ref="A13:F13"/>
    <mergeCell ref="A19:F19"/>
    <mergeCell ref="A1:F1"/>
    <mergeCell ref="A37:F37"/>
    <mergeCell ref="A4:F4"/>
  </mergeCells>
  <dataValidations count="1">
    <dataValidation sqref="B14" showDropDown="0" showInputMessage="0" showErrorMessage="0" allowBlank="1" type="list" errorStyle="stop" operator="between">
      <formula1>"Amortizing,Interest-Only"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:language>en-US</dc:language>
  <dcterms:created xsi:type="dcterms:W3CDTF">2026-05-04T18:16:21Z</dcterms:created>
  <dcterms:modified xsi:type="dcterms:W3CDTF">2026-06-02T20:13:34Z</dcterms:modified>
  <cp:revision>0</cp:revision>
</cp:coreProperties>
</file>