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1" autoFilterDateGrouping="1"/>
  </bookViews>
  <sheets>
    <sheet name="README" sheetId="1" state="visible" r:id="rId1"/>
    <sheet name="Loan Comparison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8">
    <numFmt numFmtId="164" formatCode="\$#,##0;&quot;($&quot;#,##0\);\-"/>
    <numFmt numFmtId="165" formatCode="mm/dd/yyyy"/>
    <numFmt numFmtId="166" formatCode="0.0%;\(0.0%\);\-"/>
    <numFmt numFmtId="167" formatCode="\$#,##0.00;&quot;($&quot;#,##0.00\);\-"/>
    <numFmt numFmtId="168" formatCode="0%;\(0%\);\-"/>
    <numFmt numFmtId="169" formatCode="0.00%;\(0.00%\);\-"/>
    <numFmt numFmtId="170" formatCode="0;\(0\);\-"/>
    <numFmt numFmtId="171" formatCode="0.00\x"/>
  </numFmts>
  <fonts count="2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sz val="11"/>
    </font>
    <font>
      <name val="Arial"/>
      <charset val="1"/>
      <family val="0"/>
      <b val="1"/>
      <color rgb="FF1F3864"/>
      <sz val="13"/>
    </font>
    <font>
      <name val="Arial"/>
      <charset val="1"/>
      <family val="0"/>
      <b val="1"/>
      <color rgb="FFFFFFFF"/>
      <sz val="14"/>
    </font>
    <font>
      <name val="Arial"/>
      <charset val="1"/>
      <family val="0"/>
      <color rgb="FF0000FF"/>
      <sz val="10"/>
    </font>
    <font>
      <name val="Arial"/>
      <charset val="1"/>
      <family val="0"/>
      <color rgb="FF000000"/>
      <sz val="10"/>
    </font>
    <font>
      <name val="Arial"/>
      <charset val="1"/>
      <family val="0"/>
      <b val="1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000000"/>
      <sz val="11"/>
    </font>
    <font>
      <name val="Arial"/>
      <charset val="1"/>
      <family val="0"/>
      <b val="1"/>
      <color rgb="FFFFFFFF"/>
      <sz val="12"/>
    </font>
    <font>
      <name val="Arial"/>
      <charset val="1"/>
      <family val="0"/>
      <i val="1"/>
      <color rgb="FF595959"/>
      <sz val="9"/>
    </font>
    <font>
      <name val="Arial"/>
      <family val="2"/>
      <sz val="10"/>
    </font>
    <font>
      <name val="Arial"/>
      <charset val="1"/>
      <family val="0"/>
      <b val="1"/>
      <color rgb="FF0000FF"/>
      <sz val="10"/>
    </font>
    <font>
      <name val="Arial"/>
      <charset val="1"/>
      <family val="0"/>
      <b val="1"/>
      <sz val="12"/>
    </font>
    <font>
      <name val="Arial"/>
      <charset val="1"/>
      <family val="0"/>
      <i val="1"/>
      <color rgb="FF0000FF"/>
      <sz val="9"/>
    </font>
    <font>
      <name val="Arial"/>
      <charset val="1"/>
      <family val="0"/>
      <i val="1"/>
      <color rgb="FF008000"/>
      <sz val="9"/>
    </font>
    <font>
      <name val="Arial"/>
      <charset val="1"/>
      <family val="0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008000"/>
      <sz val="10"/>
    </font>
  </fonts>
  <fills count="15">
    <fill>
      <patternFill/>
    </fill>
    <fill>
      <patternFill patternType="gray125"/>
    </fill>
    <fill>
      <patternFill patternType="solid">
        <fgColor rgb="FF1F3864"/>
        <bgColor rgb="FF1F4E78"/>
      </patternFill>
    </fill>
    <fill>
      <patternFill patternType="solid">
        <fgColor rgb="FFDEEBF7"/>
        <bgColor rgb="FFD9E1F2"/>
      </patternFill>
    </fill>
    <fill>
      <patternFill patternType="solid">
        <fgColor rgb="FF1F4E78"/>
        <bgColor rgb="FF1F3864"/>
      </patternFill>
    </fill>
    <fill>
      <patternFill patternType="solid">
        <fgColor rgb="FFFFFF00"/>
        <bgColor rgb="FFFFFF00"/>
      </patternFill>
    </fill>
    <fill>
      <patternFill patternType="solid">
        <fgColor rgb="FF2E75B6"/>
        <bgColor rgb="FF0066CC"/>
      </patternFill>
    </fill>
    <fill>
      <patternFill patternType="solid">
        <fgColor rgb="FFD9D9D9"/>
        <bgColor rgb="FFD9E1F2"/>
      </patternFill>
    </fill>
    <fill>
      <patternFill patternType="solid">
        <fgColor rgb="FFC6E0B4"/>
        <bgColor rgb="FFD9D9D9"/>
      </patternFill>
    </fill>
    <fill>
      <patternFill patternType="solid">
        <fgColor rgb="FFFFF2CC"/>
        <bgColor rgb="FFE2EFDA"/>
      </patternFill>
    </fill>
    <fill>
      <patternFill patternType="solid">
        <fgColor rgb="FFFFE699"/>
        <bgColor rgb="FFFFF2CC"/>
      </patternFill>
    </fill>
    <fill>
      <patternFill patternType="solid">
        <fgColor rgb="FFE2EFDA"/>
        <bgColor rgb="FFDEEBF7"/>
      </patternFill>
    </fill>
    <fill>
      <patternFill patternType="solid">
        <fgColor rgb="FFD9E1F2"/>
        <bgColor rgb="FFDEEBF7"/>
      </patternFill>
    </fill>
    <fill>
      <patternFill patternType="solid">
        <fgColor rgb="FFA9A9A9"/>
        <bgColor rgb="FFBFBFBF"/>
      </patternFill>
    </fill>
    <fill>
      <patternFill patternType="solid">
        <fgColor rgb="FF5B9BD5"/>
        <bgColor rgb="FF2E75B6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8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 wrapText="1" indent="1"/>
    </xf>
    <xf numFmtId="0" fontId="6" fillId="3" borderId="0" applyAlignment="1" pivotButton="0" quotePrefix="0" xfId="0">
      <alignment horizontal="left" vertical="center" wrapText="1" indent="1"/>
    </xf>
    <xf numFmtId="0" fontId="7" fillId="4" borderId="0" applyAlignment="1" pivotButton="0" quotePrefix="0" xfId="0">
      <alignment horizontal="center" vertical="center"/>
    </xf>
    <xf numFmtId="0" fontId="4" fillId="2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5" borderId="0" applyAlignment="1" pivotButton="0" quotePrefix="0" xfId="0">
      <alignment horizontal="general" vertical="bottom"/>
    </xf>
    <xf numFmtId="0" fontId="11" fillId="6" borderId="0" applyAlignment="1" pivotButton="0" quotePrefix="0" xfId="0">
      <alignment horizontal="left" vertical="center" indent="1"/>
    </xf>
    <xf numFmtId="0" fontId="10" fillId="0" borderId="0" applyAlignment="1" pivotButton="0" quotePrefix="0" xfId="0">
      <alignment horizontal="left" vertical="center" indent="1"/>
    </xf>
    <xf numFmtId="0" fontId="8" fillId="3" borderId="0" applyAlignment="1" pivotButton="0" quotePrefix="0" xfId="0">
      <alignment horizontal="left" vertical="center" indent="1"/>
    </xf>
    <xf numFmtId="164" fontId="8" fillId="3" borderId="1" applyAlignment="1" pivotButton="0" quotePrefix="0" xfId="0">
      <alignment horizontal="right" vertical="center"/>
    </xf>
    <xf numFmtId="165" fontId="8" fillId="3" borderId="0" applyAlignment="1" pivotButton="0" quotePrefix="0" xfId="0">
      <alignment horizontal="right" vertical="center"/>
    </xf>
    <xf numFmtId="166" fontId="8" fillId="3" borderId="1" applyAlignment="1" pivotButton="0" quotePrefix="0" xfId="0">
      <alignment horizontal="right" vertical="center"/>
    </xf>
    <xf numFmtId="164" fontId="9" fillId="0" borderId="1" applyAlignment="1" pivotButton="0" quotePrefix="0" xfId="0">
      <alignment horizontal="right" vertical="center"/>
    </xf>
    <xf numFmtId="164" fontId="12" fillId="5" borderId="1" applyAlignment="1" pivotButton="0" quotePrefix="0" xfId="0">
      <alignment horizontal="general" vertical="bottom"/>
    </xf>
    <xf numFmtId="164" fontId="12" fillId="0" borderId="1" applyAlignment="1" pivotButton="0" quotePrefix="0" xfId="0">
      <alignment horizontal="right" vertical="center"/>
    </xf>
    <xf numFmtId="164" fontId="12" fillId="7" borderId="1" applyAlignment="1" pivotButton="0" quotePrefix="0" xfId="0">
      <alignment horizontal="right" vertical="center"/>
    </xf>
    <xf numFmtId="164" fontId="12" fillId="5" borderId="1" applyAlignment="1" pivotButton="0" quotePrefix="0" xfId="0">
      <alignment horizontal="right" vertical="center"/>
    </xf>
    <xf numFmtId="1" fontId="8" fillId="3" borderId="1" applyAlignment="1" pivotButton="0" quotePrefix="0" xfId="0">
      <alignment horizontal="right" vertical="center"/>
    </xf>
    <xf numFmtId="166" fontId="12" fillId="0" borderId="1" applyAlignment="1" pivotButton="0" quotePrefix="0" xfId="0">
      <alignment horizontal="right" vertical="center"/>
    </xf>
    <xf numFmtId="0" fontId="13" fillId="2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left" vertical="center" indent="1"/>
    </xf>
    <xf numFmtId="166" fontId="9" fillId="0" borderId="1" applyAlignment="1" pivotButton="0" quotePrefix="0" xfId="0">
      <alignment horizontal="right" vertical="center"/>
    </xf>
    <xf numFmtId="0" fontId="10" fillId="8" borderId="1" applyAlignment="1" pivotButton="0" quotePrefix="0" xfId="0">
      <alignment horizontal="left" vertical="center" indent="1"/>
    </xf>
    <xf numFmtId="0" fontId="14" fillId="0" borderId="0" applyAlignment="1" pivotButton="0" quotePrefix="0" xfId="0">
      <alignment horizontal="left" vertical="center" wrapText="1"/>
    </xf>
    <xf numFmtId="0" fontId="16" fillId="9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center" indent="1"/>
    </xf>
    <xf numFmtId="167" fontId="12" fillId="5" borderId="1" applyAlignment="1" pivotButton="0" quotePrefix="0" xfId="0">
      <alignment horizontal="right" vertical="center"/>
    </xf>
    <xf numFmtId="0" fontId="7" fillId="4" borderId="0" applyAlignment="1" pivotButton="0" quotePrefix="0" xfId="0">
      <alignment horizontal="center" vertical="center"/>
    </xf>
    <xf numFmtId="0" fontId="11" fillId="6" borderId="0" applyAlignment="1" pivotButton="0" quotePrefix="0" xfId="0">
      <alignment horizontal="left" vertical="center" indent="1"/>
    </xf>
    <xf numFmtId="167" fontId="9" fillId="0" borderId="1" applyAlignment="1" pivotButton="0" quotePrefix="0" xfId="0">
      <alignment horizontal="right" vertical="center"/>
    </xf>
    <xf numFmtId="166" fontId="12" fillId="5" borderId="1" applyAlignment="1" pivotButton="0" quotePrefix="0" xfId="0">
      <alignment horizontal="right" vertical="center"/>
    </xf>
    <xf numFmtId="2" fontId="9" fillId="0" borderId="1" applyAlignment="1" pivotButton="0" quotePrefix="0" xfId="0">
      <alignment horizontal="right" vertical="center"/>
    </xf>
    <xf numFmtId="2" fontId="12" fillId="0" borderId="1" applyAlignment="1" pivotButton="0" quotePrefix="0" xfId="0">
      <alignment horizontal="right" vertical="center"/>
    </xf>
    <xf numFmtId="167" fontId="12" fillId="8" borderId="1" applyAlignment="1" pivotButton="0" quotePrefix="0" xfId="0">
      <alignment horizontal="right" vertical="center"/>
    </xf>
    <xf numFmtId="167" fontId="17" fillId="5" borderId="1" applyAlignment="1" pivotButton="0" quotePrefix="0" xfId="0">
      <alignment horizontal="right" vertical="center"/>
    </xf>
    <xf numFmtId="167" fontId="12" fillId="0" borderId="1" applyAlignment="1" pivotButton="0" quotePrefix="0" xfId="0">
      <alignment horizontal="right" vertical="center"/>
    </xf>
    <xf numFmtId="168" fontId="13" fillId="2" borderId="1" applyAlignment="1" pivotButton="0" quotePrefix="0" xfId="0">
      <alignment horizontal="center" vertical="center"/>
    </xf>
    <xf numFmtId="166" fontId="10" fillId="3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center" wrapText="1"/>
    </xf>
    <xf numFmtId="0" fontId="14" fillId="0" borderId="0" applyAlignment="1" pivotButton="0" quotePrefix="0" xfId="0">
      <alignment horizontal="right" vertical="center"/>
    </xf>
    <xf numFmtId="0" fontId="18" fillId="9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9" fillId="0" borderId="0" applyAlignment="1" pivotButton="0" quotePrefix="0" xfId="0">
      <alignment horizontal="center" vertical="center"/>
    </xf>
    <xf numFmtId="0" fontId="14" fillId="10" borderId="0" applyAlignment="1" pivotButton="0" quotePrefix="0" xfId="0">
      <alignment horizontal="center" vertical="center"/>
    </xf>
    <xf numFmtId="0" fontId="14" fillId="11" borderId="0" applyAlignment="1" pivotButton="0" quotePrefix="0" xfId="0">
      <alignment horizontal="center" vertical="center"/>
    </xf>
    <xf numFmtId="0" fontId="11" fillId="6" borderId="0" applyAlignment="1" pivotButton="0" quotePrefix="0" xfId="0">
      <alignment horizontal="center" vertical="center"/>
    </xf>
    <xf numFmtId="0" fontId="20" fillId="0" borderId="0" applyAlignment="1" pivotButton="0" quotePrefix="0" xfId="0">
      <alignment horizontal="left" vertical="center" indent="1"/>
    </xf>
    <xf numFmtId="0" fontId="16" fillId="9" borderId="1" applyAlignment="1" pivotButton="0" quotePrefix="0" xfId="0">
      <alignment horizontal="left" vertical="center" indent="1"/>
    </xf>
    <xf numFmtId="164" fontId="16" fillId="9" borderId="1" applyAlignment="1" pivotButton="0" quotePrefix="0" xfId="0">
      <alignment horizontal="center" vertical="center"/>
    </xf>
    <xf numFmtId="164" fontId="9" fillId="0" borderId="1" applyAlignment="1" pivotButton="0" quotePrefix="0" xfId="0">
      <alignment horizontal="center" vertical="center"/>
    </xf>
    <xf numFmtId="169" fontId="16" fillId="9" borderId="1" applyAlignment="1" pivotButton="0" quotePrefix="0" xfId="0">
      <alignment horizontal="center" vertical="center"/>
    </xf>
    <xf numFmtId="164" fontId="9" fillId="12" borderId="1" applyAlignment="1" pivotButton="0" quotePrefix="0" xfId="0">
      <alignment horizontal="center" vertical="center"/>
    </xf>
    <xf numFmtId="0" fontId="12" fillId="0" borderId="0" applyAlignment="1" pivotButton="0" quotePrefix="0" xfId="0">
      <alignment horizontal="left" vertical="center" indent="1"/>
    </xf>
    <xf numFmtId="164" fontId="12" fillId="10" borderId="1" applyAlignment="1" pivotButton="0" quotePrefix="0" xfId="0">
      <alignment horizontal="center" vertical="center"/>
    </xf>
    <xf numFmtId="0" fontId="21" fillId="13" borderId="1" applyAlignment="1" pivotButton="0" quotePrefix="0" xfId="0">
      <alignment horizontal="center" vertical="center"/>
    </xf>
    <xf numFmtId="0" fontId="21" fillId="14" borderId="1" applyAlignment="1" pivotButton="0" quotePrefix="0" xfId="0">
      <alignment horizontal="center" vertical="center"/>
    </xf>
    <xf numFmtId="170" fontId="16" fillId="9" borderId="1" applyAlignment="1" pivotButton="0" quotePrefix="0" xfId="0">
      <alignment horizontal="center" vertical="center"/>
    </xf>
    <xf numFmtId="0" fontId="9" fillId="13" borderId="1" applyAlignment="1" pivotButton="0" quotePrefix="0" xfId="0">
      <alignment horizontal="center" vertical="center"/>
    </xf>
    <xf numFmtId="167" fontId="9" fillId="0" borderId="1" applyAlignment="1" pivotButton="0" quotePrefix="0" xfId="0">
      <alignment horizontal="center" vertical="center"/>
    </xf>
    <xf numFmtId="167" fontId="12" fillId="12" borderId="1" applyAlignment="1" pivotButton="0" quotePrefix="0" xfId="0">
      <alignment horizontal="center" vertical="center"/>
    </xf>
    <xf numFmtId="171" fontId="12" fillId="10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bottom"/>
    </xf>
    <xf numFmtId="171" fontId="9" fillId="0" borderId="1" applyAlignment="1" pivotButton="0" quotePrefix="0" xfId="0">
      <alignment horizontal="center" vertical="center"/>
    </xf>
    <xf numFmtId="169" fontId="12" fillId="10" borderId="1" applyAlignment="1" pivotButton="0" quotePrefix="0" xfId="0">
      <alignment horizontal="center" vertical="center"/>
    </xf>
    <xf numFmtId="169" fontId="9" fillId="0" borderId="1" applyAlignment="1" pivotButton="0" quotePrefix="0" xfId="0">
      <alignment horizontal="center" vertical="center"/>
    </xf>
    <xf numFmtId="171" fontId="16" fillId="9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22" fillId="0" borderId="1" applyAlignment="1" pivotButton="0" quotePrefix="0" xfId="0">
      <alignment horizontal="left" vertical="center" indent="1"/>
    </xf>
    <xf numFmtId="164" fontId="22" fillId="0" borderId="1" applyAlignment="1" pivotButton="0" quotePrefix="0" xfId="0">
      <alignment horizontal="center" vertical="center"/>
    </xf>
    <xf numFmtId="164" fontId="22" fillId="12" borderId="1" applyAlignment="1" pivotButton="0" quotePrefix="0" xfId="0">
      <alignment horizontal="center" vertical="center"/>
    </xf>
    <xf numFmtId="169" fontId="9" fillId="13" borderId="1" applyAlignment="1" pivotButton="0" quotePrefix="0" xfId="0">
      <alignment horizontal="center" vertical="center"/>
    </xf>
    <xf numFmtId="169" fontId="9" fillId="12" borderId="1" applyAlignment="1" pivotButton="0" quotePrefix="0" xfId="0">
      <alignment horizontal="center" vertical="center"/>
    </xf>
    <xf numFmtId="164" fontId="22" fillId="13" borderId="1" applyAlignment="1" pivotButton="0" quotePrefix="0" xfId="0">
      <alignment horizontal="center" vertical="center"/>
    </xf>
    <xf numFmtId="167" fontId="22" fillId="13" borderId="1" applyAlignment="1" pivotButton="0" quotePrefix="0" xfId="0">
      <alignment horizontal="center" vertical="center"/>
    </xf>
    <xf numFmtId="167" fontId="22" fillId="0" borderId="1" applyAlignment="1" pivotButton="0" quotePrefix="0" xfId="0">
      <alignment horizontal="center" vertical="center"/>
    </xf>
    <xf numFmtId="164" fontId="12" fillId="11" borderId="1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 wrapText="1" indent="1"/>
    </xf>
    <xf numFmtId="0" fontId="6" fillId="3" borderId="0" applyAlignment="1" pivotButton="0" quotePrefix="0" xfId="0">
      <alignment horizontal="left" vertical="center" wrapText="1" indent="1"/>
    </xf>
    <xf numFmtId="0" fontId="7" fillId="4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right" vertical="center"/>
    </xf>
    <xf numFmtId="0" fontId="18" fillId="9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9" fillId="0" borderId="0" applyAlignment="1" pivotButton="0" quotePrefix="0" xfId="0">
      <alignment horizontal="center" vertical="center"/>
    </xf>
    <xf numFmtId="0" fontId="14" fillId="10" borderId="0" applyAlignment="1" pivotButton="0" quotePrefix="0" xfId="0">
      <alignment horizontal="center" vertical="center"/>
    </xf>
    <xf numFmtId="0" fontId="14" fillId="11" borderId="0" applyAlignment="1" pivotButton="0" quotePrefix="0" xfId="0">
      <alignment horizontal="center" vertical="center"/>
    </xf>
    <xf numFmtId="0" fontId="11" fillId="6" borderId="0" applyAlignment="1" pivotButton="0" quotePrefix="0" xfId="0">
      <alignment horizontal="center" vertical="center"/>
    </xf>
    <xf numFmtId="0" fontId="20" fillId="0" borderId="0" applyAlignment="1" pivotButton="0" quotePrefix="0" xfId="0">
      <alignment horizontal="left" vertical="center" indent="1"/>
    </xf>
    <xf numFmtId="0" fontId="16" fillId="9" borderId="1" applyAlignment="1" pivotButton="0" quotePrefix="0" xfId="0">
      <alignment horizontal="left" vertical="center" indent="1"/>
    </xf>
    <xf numFmtId="164" fontId="16" fillId="9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center" indent="1"/>
    </xf>
    <xf numFmtId="164" fontId="9" fillId="0" borderId="1" applyAlignment="1" pivotButton="0" quotePrefix="0" xfId="0">
      <alignment horizontal="center" vertical="center"/>
    </xf>
    <xf numFmtId="169" fontId="16" fillId="9" borderId="1" applyAlignment="1" pivotButton="0" quotePrefix="0" xfId="0">
      <alignment horizontal="center" vertical="center"/>
    </xf>
    <xf numFmtId="0" fontId="10" fillId="0" borderId="0" applyAlignment="1" pivotButton="0" quotePrefix="0" xfId="0">
      <alignment horizontal="left" vertical="center" indent="1"/>
    </xf>
    <xf numFmtId="164" fontId="9" fillId="12" borderId="1" applyAlignment="1" pivotButton="0" quotePrefix="0" xfId="0">
      <alignment horizontal="center" vertical="center"/>
    </xf>
    <xf numFmtId="0" fontId="12" fillId="0" borderId="0" applyAlignment="1" pivotButton="0" quotePrefix="0" xfId="0">
      <alignment horizontal="left" vertical="center" indent="1"/>
    </xf>
    <xf numFmtId="164" fontId="12" fillId="10" borderId="1" applyAlignment="1" pivotButton="0" quotePrefix="0" xfId="0">
      <alignment horizontal="center" vertical="center"/>
    </xf>
    <xf numFmtId="0" fontId="21" fillId="13" borderId="1" applyAlignment="1" pivotButton="0" quotePrefix="0" xfId="0">
      <alignment horizontal="center" vertical="center"/>
    </xf>
    <xf numFmtId="0" fontId="21" fillId="14" borderId="1" applyAlignment="1" pivotButton="0" quotePrefix="0" xfId="0">
      <alignment horizontal="center" vertical="center"/>
    </xf>
    <xf numFmtId="0" fontId="16" fillId="9" borderId="1" applyAlignment="1" pivotButton="0" quotePrefix="0" xfId="0">
      <alignment horizontal="center" vertical="center"/>
    </xf>
    <xf numFmtId="170" fontId="16" fillId="9" borderId="1" applyAlignment="1" pivotButton="0" quotePrefix="0" xfId="0">
      <alignment horizontal="center" vertical="center"/>
    </xf>
    <xf numFmtId="0" fontId="9" fillId="13" borderId="1" applyAlignment="1" pivotButton="0" quotePrefix="0" xfId="0">
      <alignment horizontal="center" vertical="center"/>
    </xf>
    <xf numFmtId="167" fontId="9" fillId="0" borderId="1" applyAlignment="1" pivotButton="0" quotePrefix="0" xfId="0">
      <alignment horizontal="center" vertical="center"/>
    </xf>
    <xf numFmtId="167" fontId="12" fillId="12" borderId="1" applyAlignment="1" pivotButton="0" quotePrefix="0" xfId="0">
      <alignment horizontal="center" vertical="center"/>
    </xf>
    <xf numFmtId="171" fontId="12" fillId="10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bottom"/>
    </xf>
    <xf numFmtId="171" fontId="9" fillId="0" borderId="1" applyAlignment="1" pivotButton="0" quotePrefix="0" xfId="0">
      <alignment horizontal="center" vertical="center"/>
    </xf>
    <xf numFmtId="169" fontId="12" fillId="10" borderId="1" applyAlignment="1" pivotButton="0" quotePrefix="0" xfId="0">
      <alignment horizontal="center" vertical="center"/>
    </xf>
    <xf numFmtId="169" fontId="9" fillId="0" borderId="1" applyAlignment="1" pivotButton="0" quotePrefix="0" xfId="0">
      <alignment horizontal="center" vertical="center"/>
    </xf>
    <xf numFmtId="171" fontId="16" fillId="9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2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1F2"/>
      <rgbColor rgb="FFE2EFDA"/>
      <rgbColor rgb="FFFFE699"/>
      <rgbColor rgb="FF99CCFF"/>
      <rgbColor rgb="FFFF99CC"/>
      <rgbColor rgb="FFCC99FF"/>
      <rgbColor rgb="FFC6E0B4"/>
      <rgbColor rgb="FF2E75B6"/>
      <rgbColor rgb="FF33CCCC"/>
      <rgbColor rgb="FF99CC00"/>
      <rgbColor rgb="FFFFCC00"/>
      <rgbColor rgb="FFFF9900"/>
      <rgbColor rgb="FFFF6600"/>
      <rgbColor rgb="FF595959"/>
      <rgbColor rgb="FFA9A9A9"/>
      <rgbColor rgb="FF1F3864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B2:B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" customWidth="1" style="81" min="1" max="1"/>
    <col width="110" customWidth="1" style="81" min="2" max="2"/>
  </cols>
  <sheetData>
    <row r="2" ht="31.5" customHeight="1" s="82">
      <c r="B2" s="83" t="inlineStr">
        <is>
          <t>REAL ESTATE INVESTOR TOOLKIT</t>
        </is>
      </c>
    </row>
    <row r="4" ht="7.5" customHeight="1" s="82">
      <c r="B4" s="84" t="n"/>
    </row>
    <row r="5" ht="21.75" customHeight="1" s="82">
      <c r="B5" s="85" t="inlineStr">
        <is>
          <t>WHAT'S IN THIS WORKBOOK</t>
        </is>
      </c>
    </row>
    <row r="6" ht="21.75" customHeight="1" s="82">
      <c r="B6" s="84" t="inlineStr">
        <is>
          <t>Four analysis tools, all in one place. Edit only the BLUE/YELLOW input cells — black cells are formulas.</t>
        </is>
      </c>
    </row>
    <row r="7" ht="7.5" customHeight="1" s="82">
      <c r="B7" s="84" t="n"/>
    </row>
    <row r="8" ht="21.75" customHeight="1" s="82">
      <c r="B8" s="85" t="inlineStr">
        <is>
          <t>📋 1. FLIP ANALYSIS</t>
        </is>
      </c>
    </row>
    <row r="9" ht="21.75" customHeight="1" s="82">
      <c r="B9" s="84" t="inlineStr">
        <is>
          <t>Calculates MAO using the 70% rule, full line-item rehab budget, financing/holding costs, and a</t>
        </is>
      </c>
    </row>
    <row r="10" ht="21.75" customHeight="1" s="82">
      <c r="B10" s="84" t="inlineStr">
        <is>
          <t>Resale Sensitivity table that shows your net profit and ROI at 5 different sale prices (90%–110% of ARV).</t>
        </is>
      </c>
    </row>
    <row r="11" ht="7.5" customHeight="1" s="82">
      <c r="B11" s="84" t="n"/>
    </row>
    <row r="12" ht="21.75" customHeight="1" s="82">
      <c r="B12" s="85" t="inlineStr">
        <is>
          <t>🏠 2. RENTAL ANALYSIS</t>
        </is>
      </c>
    </row>
    <row r="13" ht="21.75" customHeight="1" s="82">
      <c r="B13" s="84" t="inlineStr">
        <is>
          <t>Cash flow analyzer for buy-and-hold deals. Models gross/effective rent, full operating expense breakdown</t>
        </is>
      </c>
    </row>
    <row r="14" ht="21.75" customHeight="1" s="82">
      <c r="B14" s="84" t="inlineStr">
        <is>
          <t>(taxes, insurance, vacancy, mgmt %, maintenance %, CapEx %), and includes:</t>
        </is>
      </c>
    </row>
    <row r="15" ht="21.75" customHeight="1" s="82">
      <c r="B15" s="84" t="inlineStr">
        <is>
          <t xml:space="preserve">   • Loan Scenario Comparison (5 LTV/rate combinations side-by-side)</t>
        </is>
      </c>
    </row>
    <row r="16" ht="21.75" customHeight="1" s="82">
      <c r="B16" s="84" t="inlineStr">
        <is>
          <t xml:space="preserve">   • Interest Rate × LTV Sensitivity grid</t>
        </is>
      </c>
    </row>
    <row r="17" ht="21.75" customHeight="1" s="82">
      <c r="B17" s="84" t="inlineStr">
        <is>
          <t xml:space="preserve">   • Key metrics: CoC, Cap Rate, DSCR, GRM, 1% Rule, Break-even Occupancy</t>
        </is>
      </c>
    </row>
    <row r="18" ht="7.5" customHeight="1" s="82">
      <c r="B18" s="84" t="n"/>
    </row>
    <row r="19" ht="21.75" customHeight="1" s="82">
      <c r="B19" s="85" t="inlineStr">
        <is>
          <t>🏦 3. DSCR LOAN COMPARISON</t>
        </is>
      </c>
    </row>
    <row r="20" ht="21.75" customHeight="1" s="82">
      <c r="B20" s="84" t="inlineStr">
        <is>
          <t>Side-by-side comparison of your CURRENT loan against up to 4 DSCR lender quotes for a property you own.</t>
        </is>
      </c>
    </row>
    <row r="21" ht="21.75" customHeight="1" s="82">
      <c r="B21" s="84" t="inlineStr">
        <is>
          <t>Calculates monthly P&amp;I, PITIA, both DSCR methods (Lender and NOI), monthly/annual cash flow,</t>
        </is>
      </c>
    </row>
    <row r="22" ht="21.75" customHeight="1" s="82">
      <c r="B22" s="84" t="inlineStr">
        <is>
          <t>CoC return, and PASS/FAIL qualification check for each lender's minimum DSCR.</t>
        </is>
      </c>
    </row>
    <row r="23" ht="7.5" customHeight="1" s="82">
      <c r="B23" s="84" t="n"/>
    </row>
    <row r="24" ht="21.75" customHeight="1" s="82">
      <c r="B24" s="85" t="inlineStr">
        <is>
          <t>💰 4. CASH-OUT REFI</t>
        </is>
      </c>
    </row>
    <row r="25" ht="21.75" customHeight="1" s="82">
      <c r="B25" s="84" t="inlineStr">
        <is>
          <t>Models cash-out refinance at 85%/80%/75% LTV — pulls auto-linked from DSCR Loan Comparison tab.</t>
        </is>
      </c>
    </row>
    <row r="26" ht="21.75" customHeight="1" s="82">
      <c r="B26" s="84" t="inlineStr">
        <is>
          <t>Shows new loan amount, net cash to you, new PITIA, new DSCR, and the change in annual cash flow vs.</t>
        </is>
      </c>
    </row>
    <row r="27" ht="21.75" customHeight="1" s="82">
      <c r="B27" s="84" t="inlineStr">
        <is>
          <t>your current loan. Tells you whether the refi gains or costs cash flow when you pull equity out.</t>
        </is>
      </c>
    </row>
    <row r="28" ht="7.5" customHeight="1" s="82">
      <c r="B28" s="84" t="n"/>
    </row>
    <row r="29" ht="21.75" customHeight="1" s="82">
      <c r="B29" s="85" t="inlineStr">
        <is>
          <t>WHEN TO USE WHICH SHEET</t>
        </is>
      </c>
    </row>
    <row r="30" ht="21.75" customHeight="1" s="82">
      <c r="B30" s="84" t="inlineStr">
        <is>
          <t>• Considering a flip? → Flip Analysis</t>
        </is>
      </c>
    </row>
    <row r="31" ht="21.75" customHeight="1" s="82">
      <c r="B31" s="84" t="inlineStr">
        <is>
          <t>• Underwriting a rental purchase? → Rental Analysis</t>
        </is>
      </c>
    </row>
    <row r="32" ht="21.75" customHeight="1" s="82">
      <c r="B32" s="84" t="inlineStr">
        <is>
          <t>• Already own a property and shopping DSCR lenders? → DSCR Loan Comparison</t>
        </is>
      </c>
    </row>
    <row r="33" ht="21.75" customHeight="1" s="82">
      <c r="B33" s="84" t="inlineStr">
        <is>
          <t>• Thinking about pulling equity out of a property you own? → Cash-Out Refi</t>
        </is>
      </c>
    </row>
    <row r="34" ht="7.5" customHeight="1" s="82">
      <c r="B34" s="84" t="n"/>
    </row>
    <row r="35" ht="21.75" customHeight="1" s="82">
      <c r="B35" s="85" t="inlineStr">
        <is>
          <t>COLOR CODE</t>
        </is>
      </c>
    </row>
    <row r="36" ht="21.75" customHeight="1" s="82">
      <c r="B36" s="84" t="inlineStr">
        <is>
          <t>• Blue text or yellow background = your inputs (edit these)</t>
        </is>
      </c>
    </row>
    <row r="37" ht="21.75" customHeight="1" s="82">
      <c r="B37" s="84" t="inlineStr">
        <is>
          <t>• Black text = formulas (don't touch)</t>
        </is>
      </c>
    </row>
    <row r="38" ht="21.75" customHeight="1" s="82">
      <c r="B38" s="84" t="inlineStr">
        <is>
          <t>• Green text = links to another tab</t>
        </is>
      </c>
    </row>
    <row r="39" ht="21.75" customHeight="1" s="82">
      <c r="B39" s="84" t="inlineStr">
        <is>
          <t>• Gold/yellow background = key result</t>
        </is>
      </c>
    </row>
    <row r="40" ht="21.75" customHeight="1" s="82">
      <c r="B40" s="84" t="inlineStr">
        <is>
          <t>• Light green background = PASS/FAIL or change vs. baseline</t>
        </is>
      </c>
    </row>
    <row r="41" ht="21.75" customHeight="1" s="82">
      <c r="B41" s="84" t="inlineStr">
        <is>
          <t>• Gray background = N/A or auto-pulled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G6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zeroHeight="0" outlineLevelRow="0"/>
  <cols>
    <col width="42" customWidth="1" style="81" min="1" max="1"/>
    <col width="16" customWidth="1" style="81" min="2" max="6"/>
    <col width="35" customWidth="1" style="81" min="7" max="7"/>
  </cols>
  <sheetData>
    <row r="1" ht="27.75" customHeight="1" s="82">
      <c r="A1" s="86" t="inlineStr">
        <is>
          <t>DSCR LOAN ANALYSIS — SUBJECT PROPERTY &amp; LENDER COMPARISON</t>
        </is>
      </c>
    </row>
    <row r="2" ht="15" customHeight="1" s="82">
      <c r="A2" s="87" t="inlineStr">
        <is>
          <t>Legend:</t>
        </is>
      </c>
      <c r="B2" s="88" t="n"/>
      <c r="C2" s="89" t="inlineStr">
        <is>
          <t>Formulas</t>
        </is>
      </c>
      <c r="D2" s="90" t="inlineStr">
        <is>
          <t>Cross-Sheet Link</t>
        </is>
      </c>
      <c r="E2" s="91" t="inlineStr">
        <is>
          <t>Key Metric</t>
        </is>
      </c>
      <c r="F2" s="92" t="inlineStr">
        <is>
          <t>Pass/Fail</t>
        </is>
      </c>
    </row>
    <row r="4" ht="15" customHeight="1" s="82">
      <c r="A4" s="93" t="inlineStr">
        <is>
          <t>SUBJECT PROPERTY INFORMATION</t>
        </is>
      </c>
    </row>
    <row r="5" ht="15" customHeight="1" s="82">
      <c r="A5" s="94" t="inlineStr">
        <is>
          <t>Property Address</t>
        </is>
      </c>
      <c r="B5" s="95" t="n"/>
    </row>
    <row r="6" ht="15" customHeight="1" s="82">
      <c r="A6" s="94" t="inlineStr">
        <is>
          <t>Property Type (SFR / 2-4 / Condo)</t>
        </is>
      </c>
      <c r="B6" s="95" t="n"/>
    </row>
    <row r="7" ht="15" customHeight="1" s="82">
      <c r="A7" s="94" t="inlineStr">
        <is>
          <t>Purchase Price / Acquisition Cost</t>
        </is>
      </c>
      <c r="B7" s="96" t="n"/>
    </row>
    <row r="8" ht="15" customHeight="1" s="82">
      <c r="A8" s="94" t="inlineStr">
        <is>
          <t>Estimated Market Value (Appraised)</t>
        </is>
      </c>
      <c r="B8" s="96" t="n"/>
      <c r="G8" s="97" t="inlineStr">
        <is>
          <t>Used for cash-out scenarios on Tab 2</t>
        </is>
      </c>
    </row>
    <row r="9" ht="15" customHeight="1" s="82">
      <c r="A9" s="94" t="inlineStr">
        <is>
          <t>Monthly Gross Rent</t>
        </is>
      </c>
      <c r="B9" s="96" t="n"/>
      <c r="G9" s="97" t="inlineStr">
        <is>
          <t>Per-unit rent × number of units</t>
        </is>
      </c>
    </row>
    <row r="10" ht="15" customHeight="1" s="82">
      <c r="A10" s="94" t="inlineStr">
        <is>
          <t>Annual Gross Rent</t>
        </is>
      </c>
      <c r="B10" s="98">
        <f>B9*12</f>
        <v/>
      </c>
    </row>
    <row r="12" ht="15" customHeight="1" s="82">
      <c r="A12" s="93" t="inlineStr">
        <is>
          <t>OPERATING EXPENSES</t>
        </is>
      </c>
    </row>
    <row r="13" ht="15" customHeight="1" s="82">
      <c r="A13" s="94" t="inlineStr">
        <is>
          <t>Vacancy Rate (% of gross rent)</t>
        </is>
      </c>
      <c r="B13" s="99" t="n"/>
      <c r="G13" s="97" t="inlineStr">
        <is>
          <t>Reduces gross rent to effective rent</t>
        </is>
      </c>
    </row>
    <row r="14" ht="15" customHeight="1" s="82">
      <c r="A14" s="94" t="inlineStr">
        <is>
          <t>CapEx Reserve (% of effective rent)</t>
        </is>
      </c>
      <c r="B14" s="99" t="n"/>
      <c r="G14" s="97" t="inlineStr">
        <is>
          <t>Reserve for future capital expenses</t>
        </is>
      </c>
    </row>
    <row r="15" ht="15" customHeight="1" s="82">
      <c r="A15" s="94" t="inlineStr">
        <is>
          <t>Property Management (% of effective rent)</t>
        </is>
      </c>
      <c r="B15" s="99" t="n"/>
      <c r="G15" s="97" t="inlineStr">
        <is>
          <t>Set to 0 if self-managed</t>
        </is>
      </c>
    </row>
    <row r="16" ht="15" customHeight="1" s="82">
      <c r="A16" s="94" t="inlineStr">
        <is>
          <t>Effective Annual Rent</t>
        </is>
      </c>
      <c r="B16" s="98">
        <f>B10*(1-B13)</f>
        <v/>
      </c>
      <c r="G16" s="97" t="inlineStr">
        <is>
          <t>Gross Rent × (1 − Vacancy)</t>
        </is>
      </c>
    </row>
    <row r="17" ht="15" customHeight="1" s="82">
      <c r="A17" s="94" t="inlineStr">
        <is>
          <t>Annual Vacancy Loss</t>
        </is>
      </c>
      <c r="B17" s="98">
        <f>B10*B13</f>
        <v/>
      </c>
    </row>
    <row r="18" ht="15" customHeight="1" s="82">
      <c r="A18" s="94" t="inlineStr">
        <is>
          <t>Annual CapEx Reserve $</t>
        </is>
      </c>
      <c r="B18" s="98">
        <f>B16*B14</f>
        <v/>
      </c>
    </row>
    <row r="19" ht="15" customHeight="1" s="82">
      <c r="A19" s="94" t="inlineStr">
        <is>
          <t>Annual Property Management $</t>
        </is>
      </c>
      <c r="B19" s="98">
        <f>B16*B15</f>
        <v/>
      </c>
    </row>
    <row r="20" ht="15" customHeight="1" s="82">
      <c r="A20" s="94" t="inlineStr">
        <is>
          <t>Utilities (landlord-paid, monthly $)</t>
        </is>
      </c>
      <c r="B20" s="96" t="n"/>
      <c r="G20" s="97" t="inlineStr">
        <is>
          <t>Set to 0 if tenant pays utilities</t>
        </is>
      </c>
    </row>
    <row r="21" ht="15" customHeight="1" s="82">
      <c r="A21" s="94" t="inlineStr">
        <is>
          <t>Annual Utilities</t>
        </is>
      </c>
      <c r="B21" s="98">
        <f>B20*12</f>
        <v/>
      </c>
    </row>
    <row r="22" ht="15" customHeight="1" s="82">
      <c r="A22" s="94" t="inlineStr">
        <is>
          <t>Annual Property Taxes</t>
        </is>
      </c>
      <c r="B22" s="96" t="n"/>
      <c r="G22" s="97" t="inlineStr">
        <is>
          <t>Used in PITIA</t>
        </is>
      </c>
    </row>
    <row r="23" ht="15" customHeight="1" s="82">
      <c r="A23" s="94" t="inlineStr">
        <is>
          <t>Annual Insurance</t>
        </is>
      </c>
      <c r="B23" s="96" t="n"/>
      <c r="G23" s="97" t="inlineStr">
        <is>
          <t>Used in PITIA</t>
        </is>
      </c>
    </row>
    <row r="24" ht="15" customHeight="1" s="82">
      <c r="A24" s="94" t="inlineStr">
        <is>
          <t>Monthly HOA / Condo Fee</t>
        </is>
      </c>
      <c r="B24" s="96" t="n"/>
      <c r="G24" s="97" t="inlineStr">
        <is>
          <t>Used in PITIA (set to 0 if N/A)</t>
        </is>
      </c>
    </row>
    <row r="25" ht="15" customHeight="1" s="82">
      <c r="A25" s="94" t="inlineStr">
        <is>
          <t>Annual HOA</t>
        </is>
      </c>
      <c r="B25" s="98">
        <f>B24*12</f>
        <v/>
      </c>
    </row>
    <row r="26" ht="15" customHeight="1" s="82">
      <c r="A26" s="94" t="inlineStr">
        <is>
          <t>Annual Maintenance / Repairs $</t>
        </is>
      </c>
      <c r="B26" s="96" t="n"/>
      <c r="G26" s="97" t="inlineStr">
        <is>
          <t>Routine repairs (separate from CapEx)</t>
        </is>
      </c>
    </row>
    <row r="27" ht="15" customHeight="1" s="82">
      <c r="A27" s="100" t="inlineStr">
        <is>
          <t>Total Annual Operating Expenses</t>
        </is>
      </c>
      <c r="B27" s="101">
        <f>B18+B19+B21+B22+B23+B25+B26</f>
        <v/>
      </c>
      <c r="G27" s="97" t="inlineStr">
        <is>
          <t>CapEx + PM + Utilities + Tax + Ins + HOA + Maintenance</t>
        </is>
      </c>
    </row>
    <row r="28" ht="15" customHeight="1" s="82">
      <c r="A28" s="102" t="inlineStr">
        <is>
          <t>NET OPERATING INCOME (NOI)</t>
        </is>
      </c>
      <c r="B28" s="103">
        <f>B16-B27</f>
        <v/>
      </c>
      <c r="G28" s="97" t="inlineStr">
        <is>
          <t>Effective Rent − Total OpEx (excludes debt service)</t>
        </is>
      </c>
    </row>
    <row r="30" ht="15" customHeight="1" s="82">
      <c r="A30" s="93" t="inlineStr">
        <is>
          <t>LOAN TERMS — CURRENT LOAN vs. UP TO 4 DSCR LENDERS</t>
        </is>
      </c>
    </row>
    <row r="31" ht="15" customHeight="1" s="82">
      <c r="B31" s="104" t="inlineStr">
        <is>
          <t>Current Loan</t>
        </is>
      </c>
      <c r="C31" s="105" t="inlineStr">
        <is>
          <t>Lender 1</t>
        </is>
      </c>
      <c r="D31" s="105" t="inlineStr">
        <is>
          <t>Lender 2</t>
        </is>
      </c>
      <c r="E31" s="105" t="inlineStr">
        <is>
          <t>Lender 3</t>
        </is>
      </c>
      <c r="F31" s="105" t="inlineStr">
        <is>
          <t>Lender 4</t>
        </is>
      </c>
    </row>
    <row r="32" ht="15" customHeight="1" s="82">
      <c r="A32" s="94" t="inlineStr">
        <is>
          <t>Lender Name</t>
        </is>
      </c>
      <c r="B32" s="106" t="n"/>
      <c r="C32" s="106" t="n"/>
      <c r="D32" s="106" t="n"/>
      <c r="E32" s="106" t="n"/>
      <c r="F32" s="106" t="n"/>
    </row>
    <row r="33" ht="15" customHeight="1" s="82">
      <c r="A33" s="94" t="inlineStr">
        <is>
          <t>Loan Type</t>
        </is>
      </c>
      <c r="B33" s="106" t="n"/>
      <c r="C33" s="106" t="n"/>
      <c r="D33" s="106" t="n"/>
      <c r="E33" s="106" t="n"/>
      <c r="F33" s="106" t="n"/>
    </row>
    <row r="34" ht="15" customHeight="1" s="82">
      <c r="A34" s="94" t="inlineStr">
        <is>
          <t>LTV %</t>
        </is>
      </c>
      <c r="B34" s="99" t="n"/>
      <c r="C34" s="99" t="n"/>
      <c r="D34" s="99" t="n"/>
      <c r="E34" s="99" t="n"/>
      <c r="F34" s="99" t="n"/>
    </row>
    <row r="35" ht="15" customHeight="1" s="82">
      <c r="A35" s="100" t="inlineStr">
        <is>
          <t>Loan Amount</t>
        </is>
      </c>
      <c r="B35" s="96" t="n"/>
      <c r="C35" s="98">
        <f>$B$7*C34</f>
        <v/>
      </c>
      <c r="D35" s="98">
        <f>$B$7*D34</f>
        <v/>
      </c>
      <c r="E35" s="98">
        <f>$B$7*E34</f>
        <v/>
      </c>
      <c r="F35" s="98">
        <f>$B$7*F34</f>
        <v/>
      </c>
      <c r="G35" s="97" t="inlineStr">
        <is>
          <t>Current Loan: enter existing balance | Lenders: auto from LTV</t>
        </is>
      </c>
    </row>
    <row r="36" ht="15" customHeight="1" s="82">
      <c r="A36" s="94" t="inlineStr">
        <is>
          <t>Down Payment / Equity</t>
        </is>
      </c>
      <c r="B36" s="98">
        <f>$B$8-B35</f>
        <v/>
      </c>
      <c r="C36" s="98">
        <f>$B$7-C35</f>
        <v/>
      </c>
      <c r="D36" s="98">
        <f>$B$7-D35</f>
        <v/>
      </c>
      <c r="E36" s="98">
        <f>$B$7-E35</f>
        <v/>
      </c>
      <c r="F36" s="98">
        <f>$B$7-F35</f>
        <v/>
      </c>
      <c r="G36" s="97" t="inlineStr">
        <is>
          <t>Current Loan: Market Value − Balance = Equity</t>
        </is>
      </c>
    </row>
    <row r="37" ht="15" customHeight="1" s="82">
      <c r="A37" s="94" t="inlineStr">
        <is>
          <t>Interest Rate (Annual)</t>
        </is>
      </c>
      <c r="B37" s="99" t="n"/>
      <c r="C37" s="99" t="n"/>
      <c r="D37" s="99" t="n"/>
      <c r="E37" s="99" t="n"/>
      <c r="F37" s="99" t="n"/>
    </row>
    <row r="38" ht="15" customHeight="1" s="82">
      <c r="A38" s="94" t="inlineStr">
        <is>
          <t>Amortization (years)</t>
        </is>
      </c>
      <c r="B38" s="107" t="n"/>
      <c r="C38" s="107" t="n"/>
      <c r="D38" s="107" t="n"/>
      <c r="E38" s="107" t="n"/>
      <c r="F38" s="107" t="n"/>
    </row>
    <row r="39" ht="15" customHeight="1" s="82">
      <c r="A39" s="94" t="inlineStr">
        <is>
          <t>Origination Fee %</t>
        </is>
      </c>
      <c r="B39" s="99" t="n"/>
      <c r="C39" s="99" t="n"/>
      <c r="D39" s="99" t="n"/>
      <c r="E39" s="99" t="n"/>
      <c r="F39" s="99" t="n"/>
    </row>
    <row r="40" ht="15" customHeight="1" s="82">
      <c r="A40" s="94" t="inlineStr">
        <is>
          <t>Origination Fee $</t>
        </is>
      </c>
      <c r="B40" s="98" t="n"/>
      <c r="C40" s="98">
        <f>C35*C39</f>
        <v/>
      </c>
      <c r="D40" s="98">
        <f>D35*D39</f>
        <v/>
      </c>
      <c r="E40" s="98">
        <f>E35*E39</f>
        <v/>
      </c>
      <c r="F40" s="98">
        <f>F35*F39</f>
        <v/>
      </c>
    </row>
    <row r="41" ht="15" customHeight="1" s="82">
      <c r="A41" s="94" t="inlineStr">
        <is>
          <t>Discount Points (#)</t>
        </is>
      </c>
      <c r="B41" s="107" t="n"/>
      <c r="C41" s="107" t="n"/>
      <c r="D41" s="107" t="n"/>
      <c r="E41" s="107" t="n"/>
      <c r="F41" s="107" t="n"/>
    </row>
    <row r="42" ht="15" customHeight="1" s="82">
      <c r="A42" s="94" t="inlineStr">
        <is>
          <t>Points Cost $</t>
        </is>
      </c>
      <c r="B42" s="98">
        <f>B35*B41/100</f>
        <v/>
      </c>
      <c r="C42" s="98">
        <f>C35*C41/100</f>
        <v/>
      </c>
      <c r="D42" s="98">
        <f>D35*D41/100</f>
        <v/>
      </c>
      <c r="E42" s="98">
        <f>E35*E41/100</f>
        <v/>
      </c>
      <c r="F42" s="98">
        <f>F35*F41/100</f>
        <v/>
      </c>
      <c r="G42" s="97" t="inlineStr">
        <is>
          <t>1 point = 1% of loan amount</t>
        </is>
      </c>
    </row>
    <row r="43" ht="15" customHeight="1" s="82">
      <c r="A43" s="94" t="inlineStr">
        <is>
          <t>Other Closing Costs $</t>
        </is>
      </c>
      <c r="B43" s="96" t="n"/>
      <c r="C43" s="96" t="n"/>
      <c r="D43" s="96" t="n"/>
      <c r="E43" s="96" t="n"/>
      <c r="F43" s="96" t="n"/>
    </row>
    <row r="44" ht="15" customHeight="1" s="82">
      <c r="A44" s="100" t="inlineStr">
        <is>
          <t>Total Closing Costs</t>
        </is>
      </c>
      <c r="B44" s="101">
        <f>B40+B42+B43</f>
        <v/>
      </c>
      <c r="C44" s="101">
        <f>C40+C42+C43</f>
        <v/>
      </c>
      <c r="D44" s="101">
        <f>D40+D42+D43</f>
        <v/>
      </c>
      <c r="E44" s="101">
        <f>E40+E42+E43</f>
        <v/>
      </c>
      <c r="F44" s="101">
        <f>F40+F42+F43</f>
        <v/>
      </c>
    </row>
    <row r="45" ht="15" customHeight="1" s="82">
      <c r="A45" s="102" t="inlineStr">
        <is>
          <t>TOTAL CASH TO CLOSE</t>
        </is>
      </c>
      <c r="B45" s="108">
        <f>"—"</f>
        <v/>
      </c>
      <c r="C45" s="103">
        <f>C36+C44</f>
        <v/>
      </c>
      <c r="D45" s="103">
        <f>D36+D44</f>
        <v/>
      </c>
      <c r="E45" s="103">
        <f>E36+E44</f>
        <v/>
      </c>
      <c r="F45" s="103">
        <f>F36+F44</f>
        <v/>
      </c>
      <c r="G45" s="97" t="inlineStr">
        <is>
          <t>Down payment + closing costs (N/A for current loan)</t>
        </is>
      </c>
    </row>
    <row r="47" ht="15" customHeight="1" s="82">
      <c r="A47" s="93" t="inlineStr">
        <is>
          <t>MONTHLY DEBT SERVICE</t>
        </is>
      </c>
    </row>
    <row r="48" ht="15" customHeight="1" s="82">
      <c r="A48" s="94" t="inlineStr">
        <is>
          <t>Monthly P&amp;I (or Interest-Only)</t>
        </is>
      </c>
      <c r="B48" s="109">
        <f>IFERROR(IF(B33="Interest-Only",B35*B37/12,IF(AND(B35&gt;0,B37&gt;0,B38&gt;0),-PMT(B37/12,B38*12,B35),0)),0)</f>
        <v/>
      </c>
      <c r="C48" s="109">
        <f>IFERROR(IF(C33="Interest-Only",C35*C37/12,IF(AND(C35&gt;0,C37&gt;0,C38&gt;0),-PMT(C37/12,C38*12,C35),0)),0)</f>
        <v/>
      </c>
      <c r="D48" s="109">
        <f>IFERROR(IF(D33="Interest-Only",D35*D37/12,IF(AND(D35&gt;0,D37&gt;0,D38&gt;0),-PMT(D37/12,D38*12,D35),0)),0)</f>
        <v/>
      </c>
      <c r="E48" s="109">
        <f>IFERROR(IF(E33="Interest-Only",E35*E37/12,IF(AND(E35&gt;0,E37&gt;0,E38&gt;0),-PMT(E37/12,E38*12,E35),0)),0)</f>
        <v/>
      </c>
      <c r="F48" s="109">
        <f>IFERROR(IF(F33="Interest-Only",F35*F37/12,IF(AND(F35&gt;0,F37&gt;0,F38&gt;0),-PMT(F37/12,F38*12,F35),0)),0)</f>
        <v/>
      </c>
      <c r="G48" s="97" t="inlineStr">
        <is>
          <t>Auto: amortizing PMT or IO based on Loan Type</t>
        </is>
      </c>
    </row>
    <row r="49" ht="15" customHeight="1" s="82">
      <c r="A49" s="94" t="inlineStr">
        <is>
          <t>Monthly Property Taxes</t>
        </is>
      </c>
      <c r="B49" s="109">
        <f>$B$22/12</f>
        <v/>
      </c>
      <c r="C49" s="109">
        <f>$B$22/12</f>
        <v/>
      </c>
      <c r="D49" s="109">
        <f>$B$22/12</f>
        <v/>
      </c>
      <c r="E49" s="109">
        <f>$B$22/12</f>
        <v/>
      </c>
      <c r="F49" s="109">
        <f>$B$22/12</f>
        <v/>
      </c>
    </row>
    <row r="50" ht="15" customHeight="1" s="82">
      <c r="A50" s="94" t="inlineStr">
        <is>
          <t>Monthly Insurance</t>
        </is>
      </c>
      <c r="B50" s="109">
        <f>$B$23/12</f>
        <v/>
      </c>
      <c r="C50" s="109">
        <f>$B$23/12</f>
        <v/>
      </c>
      <c r="D50" s="109">
        <f>$B$23/12</f>
        <v/>
      </c>
      <c r="E50" s="109">
        <f>$B$23/12</f>
        <v/>
      </c>
      <c r="F50" s="109">
        <f>$B$23/12</f>
        <v/>
      </c>
    </row>
    <row r="51" ht="15" customHeight="1" s="82">
      <c r="A51" s="94" t="inlineStr">
        <is>
          <t>Monthly HOA</t>
        </is>
      </c>
      <c r="B51" s="109">
        <f>$B$24</f>
        <v/>
      </c>
      <c r="C51" s="109">
        <f>$B$24</f>
        <v/>
      </c>
      <c r="D51" s="109">
        <f>$B$24</f>
        <v/>
      </c>
      <c r="E51" s="109">
        <f>$B$24</f>
        <v/>
      </c>
      <c r="F51" s="109">
        <f>$B$24</f>
        <v/>
      </c>
    </row>
    <row r="52" ht="15" customHeight="1" s="82">
      <c r="A52" s="100" t="inlineStr">
        <is>
          <t>Monthly PITIA</t>
        </is>
      </c>
      <c r="B52" s="110">
        <f>B48+B49+B50+B51</f>
        <v/>
      </c>
      <c r="C52" s="110">
        <f>C48+C49+C50+C51</f>
        <v/>
      </c>
      <c r="D52" s="110">
        <f>D48+D49+D50+D51</f>
        <v/>
      </c>
      <c r="E52" s="110">
        <f>E48+E49+E50+E51</f>
        <v/>
      </c>
      <c r="F52" s="110">
        <f>F48+F49+F50+F51</f>
        <v/>
      </c>
      <c r="G52" s="97" t="inlineStr">
        <is>
          <t>Principal + Interest + Tax + Insurance + HOA</t>
        </is>
      </c>
    </row>
    <row r="53" ht="15" customHeight="1" s="82">
      <c r="A53" s="94" t="inlineStr">
        <is>
          <t>Annual Debt Service (P&amp;I only)</t>
        </is>
      </c>
      <c r="B53" s="98">
        <f>B48*12</f>
        <v/>
      </c>
      <c r="C53" s="98">
        <f>C48*12</f>
        <v/>
      </c>
      <c r="D53" s="98">
        <f>D48*12</f>
        <v/>
      </c>
      <c r="E53" s="98">
        <f>E48*12</f>
        <v/>
      </c>
      <c r="F53" s="98">
        <f>F48*12</f>
        <v/>
      </c>
    </row>
    <row r="55" ht="15" customHeight="1" s="82">
      <c r="A55" s="93" t="inlineStr">
        <is>
          <t>DSCR &amp; CASH FLOW ANALYSIS</t>
        </is>
      </c>
    </row>
    <row r="56" ht="15" customHeight="1" s="82">
      <c r="A56" s="100" t="inlineStr">
        <is>
          <t>DSCR (Lender Method: Rent ÷ PITIA)</t>
        </is>
      </c>
      <c r="B56" s="111">
        <f>IFERROR($B$9/B52,0)</f>
        <v/>
      </c>
      <c r="C56" s="111">
        <f>IFERROR($B$9/C52,0)</f>
        <v/>
      </c>
      <c r="D56" s="111">
        <f>IFERROR($B$9/D52,0)</f>
        <v/>
      </c>
      <c r="E56" s="111">
        <f>IFERROR($B$9/E52,0)</f>
        <v/>
      </c>
      <c r="F56" s="111">
        <f>IFERROR($B$9/F52,0)</f>
        <v/>
      </c>
      <c r="G56" s="112" t="inlineStr">
        <is>
          <t>Most common DSCR lender qualification method</t>
        </is>
      </c>
    </row>
    <row r="57" ht="15" customHeight="1" s="82">
      <c r="A57" s="94" t="inlineStr">
        <is>
          <t>DSCR (NOI ÷ Annual P&amp;I)</t>
        </is>
      </c>
      <c r="B57" s="113">
        <f>IFERROR($B$28/B53,0)</f>
        <v/>
      </c>
      <c r="C57" s="113">
        <f>IFERROR($B$28/C53,0)</f>
        <v/>
      </c>
      <c r="D57" s="113">
        <f>IFERROR($B$28/D53,0)</f>
        <v/>
      </c>
      <c r="E57" s="113">
        <f>IFERROR($B$28/E53,0)</f>
        <v/>
      </c>
      <c r="F57" s="113">
        <f>IFERROR($B$28/F53,0)</f>
        <v/>
      </c>
      <c r="G57" s="112" t="inlineStr">
        <is>
          <t>True economic DSCR after all OpEx</t>
        </is>
      </c>
    </row>
    <row r="58" ht="15" customHeight="1" s="82">
      <c r="A58" s="100" t="inlineStr">
        <is>
          <t>Monthly Cash Flow (after all expenses)</t>
        </is>
      </c>
      <c r="B58" s="109">
        <f>$B$16/12 - B52 - $B$19/12 - $B$18/12 - $B$20 - $B$26/12</f>
        <v/>
      </c>
      <c r="C58" s="109">
        <f>$B$16/12 - C52 - $B$19/12 - $B$18/12 - $B$20 - $B$26/12</f>
        <v/>
      </c>
      <c r="D58" s="109">
        <f>$B$16/12 - D52 - $B$19/12 - $B$18/12 - $B$20 - $B$26/12</f>
        <v/>
      </c>
      <c r="E58" s="109">
        <f>$B$16/12 - E52 - $B$19/12 - $B$18/12 - $B$20 - $B$26/12</f>
        <v/>
      </c>
      <c r="F58" s="109">
        <f>$B$16/12 - F52 - $B$19/12 - $B$18/12 - $B$20 - $B$26/12</f>
        <v/>
      </c>
      <c r="G58" s="112" t="inlineStr">
        <is>
          <t>Effective Rent ÷ 12 − PITIA − PM − CapEx − Utilities − Maintenance</t>
        </is>
      </c>
    </row>
    <row r="59" ht="15" customHeight="1" s="82">
      <c r="A59" s="94" t="inlineStr">
        <is>
          <t>Annual Cash Flow</t>
        </is>
      </c>
      <c r="B59" s="101">
        <f>B58*12</f>
        <v/>
      </c>
      <c r="C59" s="101">
        <f>C58*12</f>
        <v/>
      </c>
      <c r="D59" s="101">
        <f>D58*12</f>
        <v/>
      </c>
      <c r="E59" s="101">
        <f>E58*12</f>
        <v/>
      </c>
      <c r="F59" s="101">
        <f>F58*12</f>
        <v/>
      </c>
    </row>
    <row r="60" ht="15" customHeight="1" s="82">
      <c r="A60" s="100" t="inlineStr">
        <is>
          <t>Cash-on-Cash Return</t>
        </is>
      </c>
      <c r="B60" s="108">
        <f>"—"</f>
        <v/>
      </c>
      <c r="C60" s="114">
        <f>IFERROR(C59/C45,0)</f>
        <v/>
      </c>
      <c r="D60" s="114">
        <f>IFERROR(D59/D45,0)</f>
        <v/>
      </c>
      <c r="E60" s="114">
        <f>IFERROR(E59/E45,0)</f>
        <v/>
      </c>
      <c r="F60" s="114">
        <f>IFERROR(F59/F45,0)</f>
        <v/>
      </c>
      <c r="G60" s="112" t="inlineStr">
        <is>
          <t>Annual Cash Flow ÷ Cash to Close (N/A for current loan)</t>
        </is>
      </c>
    </row>
    <row r="61" ht="15" customHeight="1" s="82">
      <c r="A61" s="94" t="inlineStr">
        <is>
          <t>Cap Rate</t>
        </is>
      </c>
      <c r="B61" s="115">
        <f>IFERROR($B$28/$B$7,0)</f>
        <v/>
      </c>
      <c r="C61" s="115">
        <f>IFERROR($B$28/$B$7,0)</f>
        <v/>
      </c>
      <c r="D61" s="115">
        <f>IFERROR($B$28/$B$7,0)</f>
        <v/>
      </c>
      <c r="E61" s="115">
        <f>IFERROR($B$28/$B$7,0)</f>
        <v/>
      </c>
      <c r="F61" s="115">
        <f>IFERROR($B$28/$B$7,0)</f>
        <v/>
      </c>
      <c r="G61" s="112" t="inlineStr">
        <is>
          <t>NOI ÷ Purchase Price</t>
        </is>
      </c>
    </row>
    <row r="63" ht="15" customHeight="1" s="82">
      <c r="A63" s="93" t="inlineStr">
        <is>
          <t>QUALIFICATION CHECK</t>
        </is>
      </c>
    </row>
    <row r="64" ht="15" customHeight="1" s="82">
      <c r="A64" s="94" t="inlineStr">
        <is>
          <t>Min DSCR Required</t>
        </is>
      </c>
      <c r="B64" s="108">
        <f>"—"</f>
        <v/>
      </c>
      <c r="C64" s="116" t="n"/>
      <c r="D64" s="116" t="n"/>
      <c r="E64" s="116" t="n"/>
      <c r="F64" s="116" t="n"/>
      <c r="G64" s="112" t="inlineStr">
        <is>
          <t>Common: 1.00, 1.10, 1.20, 1.25</t>
        </is>
      </c>
    </row>
    <row r="65" ht="15" customHeight="1" s="82">
      <c r="A65" s="100" t="inlineStr">
        <is>
          <t>DSCR Qualifies?</t>
        </is>
      </c>
      <c r="B65" s="108">
        <f>"—"</f>
        <v/>
      </c>
      <c r="C65" s="117">
        <f>IF(C64="","-",IF(C56&gt;=C64,"PASS","FAIL"))</f>
        <v/>
      </c>
      <c r="D65" s="117">
        <f>IF(D64="","-",IF(D56&gt;=D64,"PASS","FAIL"))</f>
        <v/>
      </c>
      <c r="E65" s="117">
        <f>IF(E64="","-",IF(E56&gt;=E64,"PASS","FAIL"))</f>
        <v/>
      </c>
      <c r="F65" s="117">
        <f>IF(F64="","-",IF(F56&gt;=F64,"PASS","FAIL"))</f>
        <v/>
      </c>
    </row>
  </sheetData>
  <mergeCells count="7">
    <mergeCell ref="A1:G1"/>
    <mergeCell ref="A55:G55"/>
    <mergeCell ref="A12:G12"/>
    <mergeCell ref="A4:G4"/>
    <mergeCell ref="A30:G30"/>
    <mergeCell ref="A63:G63"/>
    <mergeCell ref="A47:G47"/>
  </mergeCells>
  <dataValidations count="1">
    <dataValidation sqref="B33:F33" showDropDown="0" showInputMessage="0" showErrorMessage="0" allowBlank="1" type="list" errorStyle="stop" operator="between">
      <formula1>"Amortizing,Interest-Only"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:language>en-US</dc:language>
  <dcterms:created xsi:type="dcterms:W3CDTF">2026-05-04T18:16:21Z</dcterms:created>
  <dcterms:modified xsi:type="dcterms:W3CDTF">2026-06-02T20:13:33Z</dcterms:modified>
  <cp:revision>0</cp:revision>
</cp:coreProperties>
</file>