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Net Worth Dashboard" sheetId="1" state="visible" r:id="rId3"/>
    <sheet name="Cash Flow Summary" sheetId="2" state="visible" r:id="rId4"/>
    <sheet name="Projections" sheetId="3" state="visible" r:id="rId5"/>
    <sheet name="Credit Line Tracker" sheetId="4" state="visible" r:id="rId6"/>
    <sheet name="Active Deals" sheetId="5" state="visible" r:id="rId7"/>
    <sheet name="Bank Accounts" sheetId="6" state="visible" r:id="rId8"/>
    <sheet name="Personal Assets" sheetId="7" state="visible" r:id="rId9"/>
    <sheet name="Owner Finance Notes" sheetId="8" state="visible" r:id="rId10"/>
    <sheet name="Instructions" sheetId="9" state="visible" r:id="rId11"/>
    <sheet name="Property Schedule" sheetId="10" state="visible" r:id="rId12"/>
    <sheet name="Unit-Lease Details" sheetId="11" state="visible" r:id="rId13"/>
    <sheet name="Lease History" sheetId="12" state="visible" r:id="rId14"/>
    <sheet name="Capital Expenses" sheetId="13" state="visible" r:id="rId15"/>
    <sheet name="Contacts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L6" authorId="0">
      <text>
        <r>
          <rPr>
            <sz val="10"/>
            <rFont val="Arial"/>
            <family val="2"/>
          </rPr>
          <t xml:space="preserve">======
ID#AAAB5JTEf5M
Unknown Author    (2026-05-01 00:10:24)
[Threaded comment]
Your version of Excel allows you to read this threaded comment; however, any edits to it will get removed if the file is opened in a newer version of Excel. Learn more: https://go.microsoft.com/fwlink/?linkid=870924
Comment:
    Interest only</t>
        </r>
      </text>
    </comment>
  </commentList>
</comments>
</file>

<file path=xl/sharedStrings.xml><?xml version="1.0" encoding="utf-8"?>
<sst xmlns="http://schemas.openxmlformats.org/spreadsheetml/2006/main" count="516" uniqueCount="434">
  <si>
    <t xml:space="preserve">PERSONAL NET WORTH DASHBOARD</t>
  </si>
  <si>
    <t xml:space="preserve">All values auto-link from Property Schedule, Bank Accounts, Notes Receivable, and Notes Payable</t>
  </si>
  <si>
    <t xml:space="preserve">ASSETS</t>
  </si>
  <si>
    <t xml:space="preserve">LIABILITIES</t>
  </si>
  <si>
    <t xml:space="preserve">Liquid (Bank Accounts)</t>
  </si>
  <si>
    <t xml:space="preserve">Real Estate Mortgages</t>
  </si>
  <si>
    <t xml:space="preserve">Real Estate Market Value</t>
  </si>
  <si>
    <t xml:space="preserve">Owner Notes Payable</t>
  </si>
  <si>
    <t xml:space="preserve">Owner Notes Receivable</t>
  </si>
  <si>
    <t xml:space="preserve">Credit Line (Drawn)</t>
  </si>
  <si>
    <t xml:space="preserve">Personal Assets (Vehicles, Stocks, etc.)</t>
  </si>
  <si>
    <t xml:space="preserve">Other Liabilities</t>
  </si>
  <si>
    <t xml:space="preserve">TOTAL ASSETS</t>
  </si>
  <si>
    <t xml:space="preserve">TOTAL LIABILITIES</t>
  </si>
  <si>
    <t xml:space="preserve">NET WORTH = TOTAL ASSETS − TOTAL LIABILITIES</t>
  </si>
  <si>
    <t xml:space="preserve">KEY METRICS</t>
  </si>
  <si>
    <t xml:space="preserve">Real Estate Equity</t>
  </si>
  <si>
    <t xml:space="preserve">Net Owner Note Position</t>
  </si>
  <si>
    <t xml:space="preserve">Real Estate LTV</t>
  </si>
  <si>
    <t xml:space="preserve"># of Properties</t>
  </si>
  <si>
    <t xml:space="preserve">Monthly Rental Cash Flow</t>
  </si>
  <si>
    <t xml:space="preserve">Annual Combined Cash Flow</t>
  </si>
  <si>
    <t xml:space="preserve">REAL ESTATE — PROPERTY BREAKDOWN</t>
  </si>
  <si>
    <t xml:space="preserve">#</t>
  </si>
  <si>
    <t xml:space="preserve">Address</t>
  </si>
  <si>
    <t xml:space="preserve">Market Value</t>
  </si>
  <si>
    <t xml:space="preserve">Mortgage Balance</t>
  </si>
  <si>
    <t xml:space="preserve">Equity</t>
  </si>
  <si>
    <t xml:space="preserve">PORTFOLIO TOTALS →</t>
  </si>
  <si>
    <t xml:space="preserve">MY SHARE — PARTNERSHIP-ADJUSTED NET WORTH</t>
  </si>
  <si>
    <t xml:space="preserve">Real estate at 100% (your owned rentals). Owner notes adjusted by Ownership % column on each note.</t>
  </si>
  <si>
    <t xml:space="preserve">MY SHARE ASSETS</t>
  </si>
  <si>
    <t xml:space="preserve">MY SHARE LIABILITIES</t>
  </si>
  <si>
    <t xml:space="preserve">Owner Notes Payable (My Share)</t>
  </si>
  <si>
    <t xml:space="preserve">Owner Notes Receivable (My Share)</t>
  </si>
  <si>
    <t xml:space="preserve">Other Assets</t>
  </si>
  <si>
    <t xml:space="preserve">MY SHARE ASSETS TOTAL</t>
  </si>
  <si>
    <t xml:space="preserve">MY SHARE LIABILITIES TOTAL</t>
  </si>
  <si>
    <t xml:space="preserve">MY SHARE NET WORTH = MY SHARE ASSETS − MY SHARE LIABILITIES</t>
  </si>
  <si>
    <t xml:space="preserve">MONTHLY CASH FLOW SUMMARY — Per Property &amp; Per Note (Auto-Linked)</t>
  </si>
  <si>
    <t xml:space="preserve">Property # / Note #</t>
  </si>
  <si>
    <t xml:space="preserve">Address / Borrower</t>
  </si>
  <si>
    <t xml:space="preserve">Gross Rent / P&amp;I In</t>
  </si>
  <si>
    <t xml:space="preserve">Vacancy Loss</t>
  </si>
  <si>
    <t xml:space="preserve">P&amp;I</t>
  </si>
  <si>
    <t xml:space="preserve">Tax</t>
  </si>
  <si>
    <t xml:space="preserve">Insurance</t>
  </si>
  <si>
    <t xml:space="preserve">HOA</t>
  </si>
  <si>
    <t xml:space="preserve">PM Fee</t>
  </si>
  <si>
    <t xml:space="preserve">CapEx</t>
  </si>
  <si>
    <t xml:space="preserve">Gross Net Cash Flow</t>
  </si>
  <si>
    <t xml:space="preserve">Ownership %</t>
  </si>
  <si>
    <t xml:space="preserve">My Share CF (Monthly)</t>
  </si>
  <si>
    <t xml:space="preserve">My Share CF (Annual)</t>
  </si>
  <si>
    <t xml:space="preserve">RENTAL PROPERTIES</t>
  </si>
  <si>
    <t xml:space="preserve">RENTAL SUBTOTAL →</t>
  </si>
  <si>
    <t xml:space="preserve">OWNER FINANCE WRAP NOTES — Spread Per Deal (P&amp;I In − P&amp;I Out)</t>
  </si>
  <si>
    <t xml:space="preserve">WRAP NOTES SUBTOTAL →</t>
  </si>
  <si>
    <t xml:space="preserve">GRAND TOTAL — Rentals + Wrap Notes →</t>
  </si>
  <si>
    <t xml:space="preserve">5-YEAR NET WORTH PROJECTION</t>
  </si>
  <si>
    <t xml:space="preserve">ASSUMPTIONS — ADJUST BLUE CELLS</t>
  </si>
  <si>
    <t xml:space="preserve">Real Estate Appreciation Rate (annual)</t>
  </si>
  <si>
    <t xml:space="preserve">Conservative: 3%; Aggressive: 5-6%</t>
  </si>
  <si>
    <t xml:space="preserve">Mortgage Principal Paydown (annual estimate)</t>
  </si>
  <si>
    <t xml:space="preserve">Estimated principal portion of P&amp;I payments</t>
  </si>
  <si>
    <t xml:space="preserve">Note Receivable Principal Collected (annual)</t>
  </si>
  <si>
    <t xml:space="preserve">Estimated principal portion you collect on notes</t>
  </si>
  <si>
    <t xml:space="preserve">Note Payable Principal Paid (annual)</t>
  </si>
  <si>
    <t xml:space="preserve">Estimated principal portion you pay on notes</t>
  </si>
  <si>
    <t xml:space="preserve">Annual Savings to Bank Accounts</t>
  </si>
  <si>
    <t xml:space="preserve">From W-2 income, biz, etc.</t>
  </si>
  <si>
    <t xml:space="preserve">Cash Flow Reinvested vs. Spent (%)</t>
  </si>
  <si>
    <t xml:space="preserve">1.0 = 100% reinvested, 0 = 100% spent</t>
  </si>
  <si>
    <t xml:space="preserve">PROJECTION</t>
  </si>
  <si>
    <t xml:space="preserve">Component</t>
  </si>
  <si>
    <t xml:space="preserve">Today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</si>
  <si>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</si>
  <si>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</si>
  <si>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</si>
  <si>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</si>
  <si>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</si>
  <si>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Real Estate Value</t>
  </si>
  <si>
    <t xml:space="preserve">Real Estate Mortgage Balance</t>
  </si>
  <si>
    <t xml:space="preserve">Bank Accounts (Liquid)</t>
  </si>
  <si>
    <t xml:space="preserve">Notes Receivable Balance</t>
  </si>
  <si>
    <t xml:space="preserve">Notes Payable Balance</t>
  </si>
  <si>
    <t xml:space="preserve">NET WORTH</t>
  </si>
  <si>
    <t xml:space="preserve">MY SHARE PROJECTION — Adjusted for Ownership % on Owner Notes</t>
  </si>
  <si>
    <t xml:space="preserve">MY SHARE NET WORTH</t>
  </si>
  <si>
    <t xml:space="preserve">CREDIT LINE TRACKER</t>
  </si>
  <si>
    <t xml:space="preserve">CREDIT LINE TERMS</t>
  </si>
  <si>
    <t xml:space="preserve">CURRENT POSITION</t>
  </si>
  <si>
    <t xml:space="preserve">Total Available Credit Line</t>
  </si>
  <si>
    <t xml:space="preserve">Amount Drawn (from Active Deals)</t>
  </si>
  <si>
    <t xml:space="preserve">Maximum line approved</t>
  </si>
  <si>
    <t xml:space="preserve">Interest Rate (Annual)</t>
  </si>
  <si>
    <t xml:space="preserve">Available Balance Remaining</t>
  </si>
  <si>
    <t xml:space="preserve">Currently 11%</t>
  </si>
  <si>
    <t xml:space="preserve">Payment Due Date</t>
  </si>
  <si>
    <t xml:space="preserve">1st of month</t>
  </si>
  <si>
    <t xml:space="preserve">Utilization %</t>
  </si>
  <si>
    <t xml:space="preserve">When monthly payment is due</t>
  </si>
  <si>
    <t xml:space="preserve">Payment Type</t>
  </si>
  <si>
    <t xml:space="preserve">Interest Only</t>
  </si>
  <si>
    <t xml:space="preserve">Monthly Interest Charge</t>
  </si>
  <si>
    <t xml:space="preserve">Interest-Only or Principal+Interest</t>
  </si>
  <si>
    <t xml:space="preserve">Manual Principal Pmt (optional)</t>
  </si>
  <si>
    <t xml:space="preserve">Monthly Payment (estimated)</t>
  </si>
  <si>
    <t xml:space="preserve">Extra principal beyond interest</t>
  </si>
  <si>
    <t xml:space="preserve">Annual Interest Cost</t>
  </si>
  <si>
    <t xml:space="preserve">AVAILABLE TO DRAW</t>
  </si>
  <si>
    <t xml:space="preserve">DRAWS BY DEAL (auto-pulled from Active Deals)</t>
  </si>
  <si>
    <t xml:space="preserve">Deal #</t>
  </si>
  <si>
    <t xml:space="preserve">Property</t>
  </si>
  <si>
    <t xml:space="preserve">Status</t>
  </si>
  <si>
    <t xml:space="preserve">Draw Amount</t>
  </si>
  <si>
    <t xml:space="preserve">TOTAL DRAWN →</t>
  </si>
  <si>
    <t xml:space="preserve">ACTIVE DEALS — Flips, BRRRRs, Seasoning Holds</t>
  </si>
  <si>
    <t xml:space="preserve">One row per active deal. Credit Line Draws (col H) auto-pull to Credit Line Tracker. Total Project Cost &amp; Profit calculate automatically.</t>
  </si>
  <si>
    <t xml:space="preserve">Property Address</t>
  </si>
  <si>
    <t xml:space="preserve">Strategy</t>
  </si>
  <si>
    <t xml:space="preserve">Purchase Date</t>
  </si>
  <si>
    <t xml:space="preserve">Purchase Price</t>
  </si>
  <si>
    <t xml:space="preserve">Down Payment</t>
  </si>
  <si>
    <t xml:space="preserve">Closing Costs</t>
  </si>
  <si>
    <t xml:space="preserve">Credit Line Draw $</t>
  </si>
  <si>
    <t xml:space="preserve">Other Funding Source</t>
  </si>
  <si>
    <t xml:space="preserve">Rehab Budget</t>
  </si>
  <si>
    <t xml:space="preserve">Rehab Spent</t>
  </si>
  <si>
    <t xml:space="preserve">Monthly Holding $</t>
  </si>
  <si>
    <t xml:space="preserve">Months Held</t>
  </si>
  <si>
    <t xml:space="preserve">Total Holding $</t>
  </si>
  <si>
    <t xml:space="preserve">Total Project Cost</t>
  </si>
  <si>
    <t xml:space="preserve">Expected Exit Date</t>
  </si>
  <si>
    <t xml:space="preserve">Exit Value (Sale/DSCR)</t>
  </si>
  <si>
    <t xml:space="preserve">Est. Profit</t>
  </si>
  <si>
    <t xml:space="preserve">Exit Strategy</t>
  </si>
  <si>
    <t xml:space="preserve">Notes</t>
  </si>
  <si>
    <t xml:space="preserve">789 Example Flip Drive</t>
  </si>
  <si>
    <t xml:space="preserve">Flip</t>
  </si>
  <si>
    <t xml:space="preserve">Renovating</t>
  </si>
  <si>
    <t xml:space="preserve">Flip Sale</t>
  </si>
  <si>
    <t xml:space="preserve">EXAMPLE — replace with first project</t>
  </si>
  <si>
    <t xml:space="preserve">TOTALS →</t>
  </si>
  <si>
    <t xml:space="preserve">BANK ACCOUNTS &amp; LIQUID ASSETS</t>
  </si>
  <si>
    <t xml:space="preserve">Account Nickname</t>
  </si>
  <si>
    <t xml:space="preserve">Bank / Institution</t>
  </si>
  <si>
    <t xml:space="preserve">Account Type</t>
  </si>
  <si>
    <t xml:space="preserve">Last 4 of Acct #</t>
  </si>
  <si>
    <t xml:space="preserve">Current Balance</t>
  </si>
  <si>
    <t xml:space="preserve">Last Updated</t>
  </si>
  <si>
    <t xml:space="preserve">Operating Checking</t>
  </si>
  <si>
    <t xml:space="preserve">Example Bank</t>
  </si>
  <si>
    <t xml:space="preserve">Checking</t>
  </si>
  <si>
    <t xml:space="preserve">1234</t>
  </si>
  <si>
    <t xml:space="preserve">Day-to-day operations</t>
  </si>
  <si>
    <t xml:space="preserve">Reserves Savings</t>
  </si>
  <si>
    <t xml:space="preserve">Savings</t>
  </si>
  <si>
    <t xml:space="preserve">5678</t>
  </si>
  <si>
    <t xml:space="preserve">Emergency fund</t>
  </si>
  <si>
    <t xml:space="preserve">TOTAL LIQUID →</t>
  </si>
  <si>
    <t xml:space="preserve">PERSONAL ASSETS — Vehicles, Commodities, Stocks, &amp; Other Property</t>
  </si>
  <si>
    <t xml:space="preserve">Track personal property and investments outside real estate. Subtotals roll up to Grand Total which feeds the 'Other Assets' line on Net Worth Dashboard.</t>
  </si>
  <si>
    <t xml:space="preserve">VEHICLES (Cars, Trucks, RVs, Boats, ATVs)</t>
  </si>
  <si>
    <t xml:space="preserve">Year / Make / Model</t>
  </si>
  <si>
    <t xml:space="preserve">VIN / Plate</t>
  </si>
  <si>
    <t xml:space="preserve">Current Value (KBB/NADA)</t>
  </si>
  <si>
    <t xml:space="preserve">Loan Balance</t>
  </si>
  <si>
    <t xml:space="preserve">Mileage</t>
  </si>
  <si>
    <t xml:space="preserve">2020 Example Truck</t>
  </si>
  <si>
    <t xml:space="preserve">Example vehicle</t>
  </si>
  <si>
    <t xml:space="preserve">Equity Subtotal →</t>
  </si>
  <si>
    <t xml:space="preserve">PRECIOUS METALS &amp; COMMODITIES (Gold, Silver, etc.)</t>
  </si>
  <si>
    <t xml:space="preserve">Item Description</t>
  </si>
  <si>
    <t xml:space="preserve">Type</t>
  </si>
  <si>
    <t xml:space="preserve">Quantity (oz/units)</t>
  </si>
  <si>
    <t xml:space="preserve">Cost Basis $/unit</t>
  </si>
  <si>
    <t xml:space="preserve">Current Spot $/unit</t>
  </si>
  <si>
    <t xml:space="preserve">Total Cost Basis</t>
  </si>
  <si>
    <t xml:space="preserve">Current Value</t>
  </si>
  <si>
    <t xml:space="preserve">Storage Location / Notes</t>
  </si>
  <si>
    <t xml:space="preserve">Example Gold Eagle (1oz)</t>
  </si>
  <si>
    <t xml:space="preserve">Gold</t>
  </si>
  <si>
    <t xml:space="preserve">Example holding</t>
  </si>
  <si>
    <t xml:space="preserve">Subtotal →</t>
  </si>
  <si>
    <t xml:space="preserve">STOCKS / BROKERAGE / CRYPTO</t>
  </si>
  <si>
    <t xml:space="preserve">Symbol / Holding</t>
  </si>
  <si>
    <t xml:space="preserve">Account / Broker</t>
  </si>
  <si>
    <t xml:space="preserve">Shares / Units</t>
  </si>
  <si>
    <t xml:space="preserve">Cost Basis</t>
  </si>
  <si>
    <t xml:space="preserve">Current Price</t>
  </si>
  <si>
    <t xml:space="preserve">Unrealized Gain/Loss</t>
  </si>
  <si>
    <t xml:space="preserve">EXAMPLE</t>
  </si>
  <si>
    <t xml:space="preserve">Example Broker</t>
  </si>
  <si>
    <t xml:space="preserve">Example position</t>
  </si>
  <si>
    <t xml:space="preserve">RETIREMENT ACCOUNTS (401k, IRA, Roth, HSA)</t>
  </si>
  <si>
    <t xml:space="preserve">Account Name</t>
  </si>
  <si>
    <t xml:space="preserve">Institution</t>
  </si>
  <si>
    <t xml:space="preserve">Annual Contribution</t>
  </si>
  <si>
    <t xml:space="preserve">Employer Match $</t>
  </si>
  <si>
    <t xml:space="preserve">Vested %</t>
  </si>
  <si>
    <t xml:space="preserve">Example 401(k)</t>
  </si>
  <si>
    <t xml:space="preserve">401(k)</t>
  </si>
  <si>
    <t xml:space="preserve">Example Provider</t>
  </si>
  <si>
    <t xml:space="preserve">Example retirement</t>
  </si>
  <si>
    <t xml:space="preserve">JEWELRY / WATCHES / COLLECTIBLES / ART</t>
  </si>
  <si>
    <t xml:space="preserve">Category</t>
  </si>
  <si>
    <t xml:space="preserve">Insured Value</t>
  </si>
  <si>
    <t xml:space="preserve">Insurance Provider</t>
  </si>
  <si>
    <t xml:space="preserve">Storage / Notes</t>
  </si>
  <si>
    <t xml:space="preserve">Example Watch</t>
  </si>
  <si>
    <t xml:space="preserve">Watch</t>
  </si>
  <si>
    <t xml:space="preserve">Example Insurance</t>
  </si>
  <si>
    <t xml:space="preserve">Example collectible</t>
  </si>
  <si>
    <t xml:space="preserve">OTHER PERSONAL PROPERTY (Firearms, Equipment, Tools, Instruments)</t>
  </si>
  <si>
    <t xml:space="preserve">Quantity</t>
  </si>
  <si>
    <t xml:space="preserve">Location</t>
  </si>
  <si>
    <t xml:space="preserve">Example Tool Set</t>
  </si>
  <si>
    <t xml:space="preserve">Hand Tool</t>
  </si>
  <si>
    <t xml:space="preserve">Garage</t>
  </si>
  <si>
    <t xml:space="preserve">Example item</t>
  </si>
  <si>
    <t xml:space="preserve">GRAND TOTAL — ALL PERSONAL ASSETS</t>
  </si>
  <si>
    <t xml:space="preserve">BREAKDOWN BY CATEGORY</t>
  </si>
  <si>
    <t xml:space="preserve">Vehicles (Equity)</t>
  </si>
  <si>
    <t xml:space="preserve">Precious Metals &amp; Commodities</t>
  </si>
  <si>
    <t xml:space="preserve">Stocks / Brokerage / Crypto</t>
  </si>
  <si>
    <t xml:space="preserve">Retirement Accounts</t>
  </si>
  <si>
    <t xml:space="preserve">Jewelry / Collectibles</t>
  </si>
  <si>
    <t xml:space="preserve">Other Personal Property</t>
  </si>
  <si>
    <t xml:space="preserve">OWNER FINANCE NOTES — Wrap Deals (Receivable / Payable / Spread)</t>
  </si>
  <si>
    <t xml:space="preserve">Each row = one wrap deal. Receivable = what BORROWER pays YOU. Payable = what YOU pay your LENDER. Spread = your monthly cash flow on that note.</t>
  </si>
  <si>
    <t xml:space="preserve">DEAL INFO</t>
  </si>
  <si>
    <t xml:space="preserve">RECEIVABLE — Borrower Pays You</t>
  </si>
  <si>
    <t xml:space="preserve">PAYABLE — You Pay Lender</t>
  </si>
  <si>
    <t xml:space="preserve">SPREAD / CASH FLOW (Your Profit)</t>
  </si>
  <si>
    <t xml:space="preserve">Note #</t>
  </si>
  <si>
    <t xml:space="preserve">Property Address (Collateral)</t>
  </si>
  <si>
    <t xml:space="preserve">Borrower</t>
  </si>
  <si>
    <t xml:space="preserve">Original Amt</t>
  </si>
  <si>
    <t xml:space="preserve">Rate</t>
  </si>
  <si>
    <t xml:space="preserve">Term (yrs)</t>
  </si>
  <si>
    <t xml:space="preserve">Monthly P&amp;I</t>
  </si>
  <si>
    <t xml:space="preserve">Orig Date</t>
  </si>
  <si>
    <t xml:space="preserve">Maturity</t>
  </si>
  <si>
    <t xml:space="preserve">ARM</t>
  </si>
  <si>
    <t xml:space="preserve">ARM End</t>
  </si>
  <si>
    <t xml:space="preserve">Lender / Payee</t>
  </si>
  <si>
    <t xml:space="preserve">Monthly Spread</t>
  </si>
  <si>
    <t xml:space="preserve">Annual Spread</t>
  </si>
  <si>
    <t xml:space="preserve">Net Equity (Bal Diff)</t>
  </si>
  <si>
    <t xml:space="preserve">My Share Monthly</t>
  </si>
  <si>
    <t xml:space="preserve">My Share Net Equity</t>
  </si>
  <si>
    <t xml:space="preserve">Notes / Memo</t>
  </si>
  <si>
    <t xml:space="preserve">456 Example Wrap Property</t>
  </si>
  <si>
    <t xml:space="preserve">Example Borrower Name</t>
  </si>
  <si>
    <t xml:space="preserve">Performing</t>
  </si>
  <si>
    <t xml:space="preserve">5/1</t>
  </si>
  <si>
    <t xml:space="preserve">Example wrap — $996/mo spread, $1,070/mo equity build</t>
  </si>
  <si>
    <t xml:space="preserve">ANNUAL MY SHARE SPREAD →</t>
  </si>
  <si>
    <t xml:space="preserve">REAL ESTATE PROPERTY SCHEDULE — INSTRUCTIONS</t>
  </si>
  <si>
    <t xml:space="preserve">🎯 GETTING STARTED — TEMPLATE VERSION</t>
  </si>
  <si>
    <t xml:space="preserve">This is a TEMPLATE workbook. Each tab contains one or two example rows in light blue italic text.</t>
  </si>
  <si>
    <t xml:space="preserve">Replace examples with your real data, then add additional rows as needed.</t>
  </si>
  <si>
    <t xml:space="preserve">RECOMMENDED ORDER:</t>
  </si>
  <si>
    <t xml:space="preserve">  1. Property Schedule — list every property you own (one row each)</t>
  </si>
  <si>
    <t xml:space="preserve">  2. Unit-Lease Details — add tenant/rent info (one row per unit)</t>
  </si>
  <si>
    <t xml:space="preserve">  3. Owner Finance Notes — wrap deals or owner-financed notes</t>
  </si>
  <si>
    <t xml:space="preserve">  4. Bank Accounts — your liquid cash positions</t>
  </si>
  <si>
    <t xml:space="preserve">  5. Personal Assets — vehicles, stocks, retirement, etc.</t>
  </si>
  <si>
    <t xml:space="preserve">  6. Active Deals &amp; Credit Line — flips/BRRRRs and your credit line</t>
  </si>
  <si>
    <t xml:space="preserve">OVERVIEW</t>
  </si>
  <si>
    <t xml:space="preserve">This is your master reference workbook for every property in your portfolio. It's designed so you can pull up any detail — loan info, insurance policy, tenant contact, tax due date — without hunting through other files.</t>
  </si>
  <si>
    <t xml:space="preserve">TABS</t>
  </si>
  <si>
    <t xml:space="preserve">• Property Schedule — One row per property. Scroll horizontally through 9 color-coded sections: Property, Unit Details, Lease/Tenant, Loan, Insurance, Tax, Management, Ownership, Utilities. Property # / Name / Address columns are frozen so you always see which property you're on.</t>
  </si>
  <si>
    <t xml:space="preserve">• Lease History — Track every lease over the life of each property. Useful at tax time and when reviewing tenant turnover.</t>
  </si>
  <si>
    <t xml:space="preserve">• Capital Expenses — Log major repairs and improvements (roof, HVAC, renovations). Cost basis adjustments at sale time live here.</t>
  </si>
  <si>
    <t xml:space="preserve">• Contacts — Vendor and professional directory. Filter by Type to find a plumber, lender, or CPA fast.</t>
  </si>
  <si>
    <t xml:space="preserve">COLOR KEY (Property Schedule sections)</t>
  </si>
  <si>
    <t xml:space="preserve">• Blue   — Property identification (address, type, size)</t>
  </si>
  <si>
    <t xml:space="preserve">• Green  — Unit details (beds/baths, HVAC, notes)</t>
  </si>
  <si>
    <t xml:space="preserve">• Light Green — Lease and tenant info</t>
  </si>
  <si>
    <t xml:space="preserve">• Red    — Loan information</t>
  </si>
  <si>
    <t xml:space="preserve">• Purple — Insurance</t>
  </si>
  <si>
    <t xml:space="preserve">• Gold   — Property tax</t>
  </si>
  <si>
    <t xml:space="preserve">• Orange — Management &amp; HOA</t>
  </si>
  <si>
    <t xml:space="preserve">• Gray   — Ownership and acquisition</t>
  </si>
  <si>
    <t xml:space="preserve">• Cyan   — Utilities</t>
  </si>
  <si>
    <t xml:space="preserve">HOW TO USE</t>
  </si>
  <si>
    <t xml:space="preserve">1. On the Property Schedule tab, fill in one row per property. Use the dropdowns where available (Property Type, Loan Type, Status, Utilities Paid By, etc.) for consistency.</t>
  </si>
  <si>
    <t xml:space="preserve">2. The Equity column auto-calculates as Current Market Value − Current Balance.</t>
  </si>
  <si>
    <t xml:space="preserve">3. The Portfolio Totals row at the bottom sums rents, balances, premiums, taxes, equity, and market value across all properties.</t>
  </si>
  <si>
    <t xml:space="preserve">4. To add more property rows, copy an existing row's formatting down. The validation dropdowns and Equity formula will follow if you copy/paste the row.</t>
  </si>
  <si>
    <t xml:space="preserve">5. Use the same Property # across tabs so leases, capex, and contacts all tie back to the right property.</t>
  </si>
  <si>
    <t xml:space="preserve">TIPS</t>
  </si>
  <si>
    <t xml:space="preserve">• Set a calendar reminder ~30 days before each Insurance Renewal Date and Tax Due Date.</t>
  </si>
  <si>
    <t xml:space="preserve">• Before any refinance or DSCR conversation, this sheet should hold every number a lender asks for — saves you 20 minutes per call.</t>
  </si>
  <si>
    <t xml:space="preserve">• Keep Capital Expenses receipts attached or referenced here. Your CPA will love you at tax time, and it adjusts your cost basis when you sell.</t>
  </si>
  <si>
    <t xml:space="preserve">• When a tenant moves out, copy their info from the Property Schedule's Lease/Tenant section to the Lease History tab before overwriting with the new tenant.</t>
  </si>
  <si>
    <t xml:space="preserve">FINANCIAL TRACKER ADD-ONS (NEW)</t>
  </si>
  <si>
    <t xml:space="preserve">• Net Worth Dashboard — Top-level summary. Pulls Real Estate values from Property Schedule, bank totals from Bank Accounts, notes from Notes Receivable / Payable. Shows Net Worth in big gold box, plus key metrics: equity, LTV, # properties, monthly/annual cash flow.</t>
  </si>
  <si>
    <t xml:space="preserve">• Bank Accounts — One row per account. Total feeds the dashboard.</t>
  </si>
  <si>
    <t xml:space="preserve">• Notes Receivable — Owner-financed notes you've ISSUED (borrowers pay you). Asset on dashboard.</t>
  </si>
  <si>
    <t xml:space="preserve">• Notes Payable — Owner-financed notes you OWE (wrap notes / underlying debt). Liability on dashboard.</t>
  </si>
  <si>
    <t xml:space="preserve">• Cash Flow Summary — Per-property monthly + annual cash flow auto-pulled from Property Schedule (rent, P&amp;I, tax, insurance, HOA). Adds in Notes Receivable income and subtracts Notes Payable outflow for combined total.</t>
  </si>
  <si>
    <t xml:space="preserve">• Projections — 5-year forward look. Inputs (blue cells): appreciation rate, principal paydown, savings rate, cash flow reinvested %. Net Worth row at bottom shows year-by-year forecast.</t>
  </si>
  <si>
    <t xml:space="preserve">DATA FLOW:</t>
  </si>
  <si>
    <t xml:space="preserve">  Property Schedule  →  Cash Flow Summary  →  Net Worth Dashboard  →  Projections</t>
  </si>
  <si>
    <t xml:space="preserve">  Bank Accounts      →  Net Worth Dashboard  →  Projections</t>
  </si>
  <si>
    <t xml:space="preserve">  Notes Receivable/Payable  →  Net Worth Dashboard + Cash Flow Summary  →  Projections</t>
  </si>
  <si>
    <t xml:space="preserve">When you update a property's rent, balance, value, or any expense in the Property Schedule, every downstream sheet recalculates automatically.</t>
  </si>
  <si>
    <t xml:space="preserve">REAL ESTATE PROPERTY SCHEDULE</t>
  </si>
  <si>
    <t xml:space="preserve">PROPERTY</t>
  </si>
  <si>
    <t xml:space="preserve">UNIT DETAILS</t>
  </si>
  <si>
    <t xml:space="preserve">LEASE SUMMARY (auto)</t>
  </si>
  <si>
    <t xml:space="preserve">LOAN</t>
  </si>
  <si>
    <t xml:space="preserve">INSURANCE</t>
  </si>
  <si>
    <t xml:space="preserve">TAX</t>
  </si>
  <si>
    <t xml:space="preserve">MANAGEMENT</t>
  </si>
  <si>
    <t xml:space="preserve">OWNERSHIP</t>
  </si>
  <si>
    <t xml:space="preserve">UTILITIES</t>
  </si>
  <si>
    <t xml:space="preserve">EXPENSE %</t>
  </si>
  <si>
    <t xml:space="preserve">Property #</t>
  </si>
  <si>
    <t xml:space="preserve">Property Name / Nickname</t>
  </si>
  <si>
    <t xml:space="preserve">Street Address</t>
  </si>
  <si>
    <t xml:space="preserve">City</t>
  </si>
  <si>
    <t xml:space="preserve">State</t>
  </si>
  <si>
    <t xml:space="preserve">ZIP</t>
  </si>
  <si>
    <t xml:space="preserve">County</t>
  </si>
  <si>
    <t xml:space="preserve">APN / Parcel ID</t>
  </si>
  <si>
    <t xml:space="preserve">Property Type</t>
  </si>
  <si>
    <t xml:space="preserve">Year Built</t>
  </si>
  <si>
    <t xml:space="preserve">Square Footage</t>
  </si>
  <si>
    <t xml:space="preserve">Lot Size (acres)</t>
  </si>
  <si>
    <t xml:space="preserve"># Units</t>
  </si>
  <si>
    <t xml:space="preserve">Beds</t>
  </si>
  <si>
    <t xml:space="preserve">Baths</t>
  </si>
  <si>
    <t xml:space="preserve">Garage / Parking</t>
  </si>
  <si>
    <t xml:space="preserve">HVAC Type</t>
  </si>
  <si>
    <t xml:space="preserve">Roof Year / Age</t>
  </si>
  <si>
    <t xml:space="preserve">Notes / Details</t>
  </si>
  <si>
    <t xml:space="preserve">Tenant Status</t>
  </si>
  <si>
    <t xml:space="preserve">Total Monthly Rent</t>
  </si>
  <si>
    <t xml:space="preserve">Earliest Lease End</t>
  </si>
  <si>
    <t xml:space="preserve">Lender Name</t>
  </si>
  <si>
    <t xml:space="preserve">Loan Type</t>
  </si>
  <si>
    <t xml:space="preserve">Original Loan Amount</t>
  </si>
  <si>
    <t xml:space="preserve">Interest Rate</t>
  </si>
  <si>
    <t xml:space="preserve">Amort (yrs)</t>
  </si>
  <si>
    <t xml:space="preserve">Origination Date</t>
  </si>
  <si>
    <t xml:space="preserve">Maturity Date</t>
  </si>
  <si>
    <t xml:space="preserve">Loan Officer / Contact</t>
  </si>
  <si>
    <t xml:space="preserve">Policy #</t>
  </si>
  <si>
    <t xml:space="preserve">Coverage Amount</t>
  </si>
  <si>
    <t xml:space="preserve">Deductible</t>
  </si>
  <si>
    <t xml:space="preserve">Annual Premium</t>
  </si>
  <si>
    <t xml:space="preserve">Policy Renewal Date</t>
  </si>
  <si>
    <t xml:space="preserve">Agent Name</t>
  </si>
  <si>
    <t xml:space="preserve">Agent Phone</t>
  </si>
  <si>
    <t xml:space="preserve">Annual Property Tax</t>
  </si>
  <si>
    <t xml:space="preserve">Assessed Value</t>
  </si>
  <si>
    <t xml:space="preserve">Tax Due Date</t>
  </si>
  <si>
    <t xml:space="preserve">Homestead/Exemptions</t>
  </si>
  <si>
    <t xml:space="preserve">Property Manager</t>
  </si>
  <si>
    <t xml:space="preserve">PM Phone</t>
  </si>
  <si>
    <t xml:space="preserve">PM Fee %</t>
  </si>
  <si>
    <t xml:space="preserve">HOA Name</t>
  </si>
  <si>
    <t xml:space="preserve">HOA Monthly Fee</t>
  </si>
  <si>
    <t xml:space="preserve">Last Inspection Date</t>
  </si>
  <si>
    <t xml:space="preserve">Owner / Entity</t>
  </si>
  <si>
    <t xml:space="preserve">Acquisition Date</t>
  </si>
  <si>
    <t xml:space="preserve">Current Market Value</t>
  </si>
  <si>
    <t xml:space="preserve">Equity (calc)</t>
  </si>
  <si>
    <t xml:space="preserve">Electric Provider</t>
  </si>
  <si>
    <t xml:space="preserve">Gas Provider</t>
  </si>
  <si>
    <t xml:space="preserve">Water Provider</t>
  </si>
  <si>
    <t xml:space="preserve">Trash / Waste Provider</t>
  </si>
  <si>
    <t xml:space="preserve">Utilities Paid By</t>
  </si>
  <si>
    <t xml:space="preserve">Vacancy %</t>
  </si>
  <si>
    <t xml:space="preserve">CapEx %</t>
  </si>
  <si>
    <t xml:space="preserve">Example Rental</t>
  </si>
  <si>
    <t xml:space="preserve">123 Example St</t>
  </si>
  <si>
    <t xml:space="preserve">Anytown</t>
  </si>
  <si>
    <t xml:space="preserve">TX</t>
  </si>
  <si>
    <t xml:space="preserve">76701</t>
  </si>
  <si>
    <t xml:space="preserve">SFR</t>
  </si>
  <si>
    <t xml:space="preserve">Conventional</t>
  </si>
  <si>
    <t xml:space="preserve">John Sample / LLC</t>
  </si>
  <si>
    <t xml:space="preserve">UNIT / LEASE DETAILS — One Row Per Unit (Supports Multi-Family)</t>
  </si>
  <si>
    <t xml:space="preserve">For SFR: 1 row. For duplex: 2 rows (Unit A, Unit B). For triplex/fourplex: 3-4 rows. Property Schedule's Monthly Rent column auto-totals all units per property.</t>
  </si>
  <si>
    <t xml:space="preserve">Address (auto)</t>
  </si>
  <si>
    <t xml:space="preserve">Unit ID</t>
  </si>
  <si>
    <t xml:space="preserve">Tenant Name(s)</t>
  </si>
  <si>
    <t xml:space="preserve">Tenant Phone</t>
  </si>
  <si>
    <t xml:space="preserve">Tenant Email</t>
  </si>
  <si>
    <t xml:space="preserve">Lease Start</t>
  </si>
  <si>
    <t xml:space="preserve">Lease End</t>
  </si>
  <si>
    <t xml:space="preserve">Monthly Rent</t>
  </si>
  <si>
    <t xml:space="preserve">Security Deposit</t>
  </si>
  <si>
    <t xml:space="preserve">Late Fee Policy</t>
  </si>
  <si>
    <t xml:space="preserve">Pet Policy / Deposit</t>
  </si>
  <si>
    <t xml:space="preserve">Occupied</t>
  </si>
  <si>
    <t xml:space="preserve">Jane &amp; John Tenant (example)</t>
  </si>
  <si>
    <t xml:space="preserve">(555) 123-4567</t>
  </si>
  <si>
    <t xml:space="preserve">tenant@example.com</t>
  </si>
  <si>
    <t xml:space="preserve">$50/mo if 5+ days late</t>
  </si>
  <si>
    <t xml:space="preserve">Cats OK, $300 dep</t>
  </si>
  <si>
    <t xml:space="preserve">EXAMPLE — replace with your first lease</t>
  </si>
  <si>
    <t xml:space="preserve">TOTAL MONTHLY RENT →</t>
  </si>
  <si>
    <t xml:space="preserve">LEASE HISTORY — One Row Per Lease</t>
  </si>
  <si>
    <t xml:space="preserve">Move-Out Reason</t>
  </si>
  <si>
    <t xml:space="preserve">CAPITAL EXPENSES &amp; MAJOR REPAIRS</t>
  </si>
  <si>
    <t xml:space="preserve">Date</t>
  </si>
  <si>
    <t xml:space="preserve">Description</t>
  </si>
  <si>
    <t xml:space="preserve">Vendor / Contractor</t>
  </si>
  <si>
    <t xml:space="preserve">Cost</t>
  </si>
  <si>
    <t xml:space="preserve">Receipt / Invoice #</t>
  </si>
  <si>
    <t xml:space="preserve">HVAC</t>
  </si>
  <si>
    <t xml:space="preserve">Replace AC unit</t>
  </si>
  <si>
    <t xml:space="preserve">Example HVAC Co</t>
  </si>
  <si>
    <t xml:space="preserve">INV-001</t>
  </si>
  <si>
    <t xml:space="preserve">TOTAL →</t>
  </si>
  <si>
    <t xml:space="preserve">VENDOR &amp; CONTACT DIRECTORY</t>
  </si>
  <si>
    <t xml:space="preserve">Name / Company</t>
  </si>
  <si>
    <t xml:space="preserve">Contact Person</t>
  </si>
  <si>
    <t xml:space="preserve">Phone</t>
  </si>
  <si>
    <t xml:space="preserve">Email</t>
  </si>
  <si>
    <t xml:space="preserve">Property # (if specific)</t>
  </si>
  <si>
    <t xml:space="preserve">Last Used</t>
  </si>
  <si>
    <t xml:space="preserve">Plumber</t>
  </si>
  <si>
    <t xml:space="preserve">Example Plumbing Co</t>
  </si>
  <si>
    <t xml:space="preserve">John Plumber</t>
  </si>
  <si>
    <t xml:space="preserve">(555) 555-1234</t>
  </si>
  <si>
    <t xml:space="preserve">john@example.com</t>
  </si>
  <si>
    <t xml:space="preserve">Used for water heater repair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</si>
</sst>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\$#,##0;&quot;($&quot;#,##0\);\-"/>
    <numFmt numFmtId="166" formatCode="\$#,##0;[RED]&quot;($&quot;#,##0\);\-"/>
    <numFmt numFmtId="167" formatCode="0.00%;\(0.00%\);\-"/>
    <numFmt numFmtId="168" formatCode="0"/>
    <numFmt numFmtId="169" formatCode="General"/>
    <numFmt numFmtId="170" formatCode="\$#,##0.00;&quot;($&quot;#,##0.00\);\-"/>
    <numFmt numFmtId="171" formatCode="\$#,##0.00;[RED]&quot;($&quot;#,##0.00\);\-"/>
    <numFmt numFmtId="172" formatCode="mm/dd/yyyy"/>
    <numFmt numFmtId="173" formatCode="0.0"/>
    <numFmt numFmtId="174" formatCode="#,##0"/>
    <numFmt numFmtId="175" formatCode="0.0000"/>
    <numFmt numFmtId="176" formatCode="[&lt;=9999999]###\-####;\(###&quot;) &quot;###\-####"/>
    <numFmt numFmtId="177" formatCode="0.00"/>
    <numFmt numFmtId="178" formatCode="0%"/>
    <numFmt numFmtId="179" formatCode="@"/>
  </numFmts>
  <fonts count="2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theme="1"/>
      <name val="Arial"/>
      <family val="0"/>
      <charset val="1"/>
    </font>
    <font>
      <sz val="10"/>
      <color rgb="FF008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24"/>
      <color rgb="FF000000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1"/>
      <name val="Cambria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2"/>
    </font>
    <font>
      <u val="single"/>
      <sz val="11"/>
      <color theme="10"/>
      <name val="Calibri"/>
      <family val="0"/>
      <charset val="1"/>
    </font>
  </fonts>
  <fills count="22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48235"/>
        <bgColor rgb="FF339966"/>
      </patternFill>
    </fill>
    <fill>
      <patternFill patternType="solid">
        <fgColor rgb="FFC00000"/>
        <bgColor rgb="FF9C0006"/>
      </patternFill>
    </fill>
    <fill>
      <patternFill patternType="solid">
        <fgColor rgb="FFFFF2CC"/>
        <bgColor rgb="FFFBE5E5"/>
      </patternFill>
    </fill>
    <fill>
      <patternFill patternType="solid">
        <fgColor rgb="FFFFE699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2E75B6"/>
        <bgColor rgb="FF0066CC"/>
      </patternFill>
    </fill>
    <fill>
      <patternFill patternType="solid">
        <fgColor rgb="FFF8F8F8"/>
        <bgColor rgb="FFFFFFFF"/>
      </patternFill>
    </fill>
    <fill>
      <patternFill patternType="solid">
        <fgColor rgb="FFBF8F00"/>
        <bgColor rgb="FFED7D31"/>
      </patternFill>
    </fill>
    <fill>
      <patternFill patternType="solid">
        <fgColor rgb="FFE2EFDA"/>
        <bgColor rgb="FFE8F0DC"/>
      </patternFill>
    </fill>
    <fill>
      <patternFill patternType="solid">
        <fgColor rgb="FFD9E1F2"/>
        <bgColor rgb="FFDEEBF7"/>
      </patternFill>
    </fill>
    <fill>
      <patternFill patternType="solid">
        <fgColor rgb="FFE8F0DC"/>
        <bgColor rgb="FFE2EFDA"/>
      </patternFill>
    </fill>
    <fill>
      <patternFill patternType="solid">
        <fgColor rgb="FFFBE5E5"/>
        <bgColor rgb="FFFFF2CC"/>
      </patternFill>
    </fill>
    <fill>
      <patternFill patternType="solid">
        <fgColor rgb="FFDEEBF7"/>
        <bgColor rgb="FFD9E1F2"/>
      </patternFill>
    </fill>
    <fill>
      <patternFill patternType="solid">
        <fgColor rgb="FF9966CC"/>
        <bgColor rgb="FF969696"/>
      </patternFill>
    </fill>
    <fill>
      <patternFill patternType="solid">
        <fgColor rgb="FF7030A0"/>
        <bgColor rgb="FF993366"/>
      </patternFill>
    </fill>
    <fill>
      <patternFill patternType="solid">
        <fgColor rgb="FF595959"/>
        <bgColor rgb="FF404040"/>
      </patternFill>
    </fill>
    <fill>
      <patternFill patternType="solid">
        <fgColor rgb="FFA9D18E"/>
        <bgColor rgb="FFBFBFBF"/>
      </patternFill>
    </fill>
    <fill>
      <patternFill patternType="solid">
        <fgColor rgb="FFED7D31"/>
        <bgColor rgb="FFFF8080"/>
      </patternFill>
    </fill>
    <fill>
      <patternFill patternType="solid">
        <fgColor rgb="FF00B0F0"/>
        <bgColor rgb="FF33CC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medium">
        <color rgb="FF404040"/>
      </top>
      <bottom style="medium">
        <color rgb="FF404040"/>
      </bottom>
      <diagonal/>
    </border>
    <border diagonalUp="false" diagonalDown="false">
      <left style="thin">
        <color rgb="FFBFBFBF"/>
      </left>
      <right/>
      <top style="medium">
        <color rgb="FF404040"/>
      </top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1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0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1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1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1" fontId="18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70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7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11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2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1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1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4" fillId="8" borderId="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4" fillId="3" borderId="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4" fillId="17" borderId="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4" fillId="18" borderId="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true" indent="1" shrinkToFit="false"/>
      <protection locked="true" hidden="false"/>
    </xf>
    <xf numFmtId="164" fontId="1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8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14" fillId="1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1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8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9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2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19" fillId="1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10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9C0006"/>
        <sz val="10"/>
      </font>
      <fill>
        <patternFill>
          <bgColor rgb="FFF4CCCC"/>
        </patternFill>
      </fill>
    </dxf>
    <dxf>
      <font>
        <name val="Arial"/>
        <charset val="1"/>
        <family val="0"/>
        <b val="1"/>
        <color rgb="FF9C5700"/>
        <sz val="10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006100"/>
        <sz val="10"/>
      </font>
      <fill>
        <patternFill>
          <bgColor rgb="FFD9EAD3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8F8F8"/>
      <rgbColor rgb="FFFF00FF"/>
      <rgbColor rgb="FF00FFFF"/>
      <rgbColor rgb="FF9C0006"/>
      <rgbColor rgb="FF008000"/>
      <rgbColor rgb="FF000080"/>
      <rgbColor rgb="FF548235"/>
      <rgbColor rgb="FF800080"/>
      <rgbColor rgb="FF008080"/>
      <rgbColor rgb="FFBFBFBF"/>
      <rgbColor rgb="FF9966CC"/>
      <rgbColor rgb="FF9999FF"/>
      <rgbColor rgb="FF7030A0"/>
      <rgbColor rgb="FFFFF2CC"/>
      <rgbColor rgb="FFDE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2EFDA"/>
      <rgbColor rgb="FFD9EAD3"/>
      <rgbColor rgb="FFFFE699"/>
      <rgbColor rgb="FFA9D18E"/>
      <rgbColor rgb="FFFBE5E5"/>
      <rgbColor rgb="FFE8F0DC"/>
      <rgbColor rgb="FFF4CCCC"/>
      <rgbColor rgb="FF2E75B6"/>
      <rgbColor rgb="FF33CCCC"/>
      <rgbColor rgb="FF99CC00"/>
      <rgbColor rgb="FFFFD966"/>
      <rgbColor rgb="FFBF8F00"/>
      <rgbColor rgb="FFED7D31"/>
      <rgbColor rgb="FF595959"/>
      <rgbColor rgb="FF969696"/>
      <rgbColor rgb="FF003366"/>
      <rgbColor rgb="FF339966"/>
      <rgbColor rgb="FF006100"/>
      <rgbColor rgb="FF333300"/>
      <rgbColor rgb="FF9C5700"/>
      <rgbColor rgb="FF993366"/>
      <rgbColor rgb="FF1F4E78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mailto:crockettkara4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18" activeCellId="0" sqref="B18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26"/>
    <col collapsed="false" customWidth="true" hidden="false" outlineLevel="0" max="3" min="3" style="1" width="16"/>
    <col collapsed="false" customWidth="true" hidden="false" outlineLevel="0" max="4" min="4" style="1" width="32.15"/>
    <col collapsed="false" customWidth="true" hidden="false" outlineLevel="0" max="5" min="5" style="1" width="16"/>
    <col collapsed="false" customWidth="true" hidden="false" outlineLevel="0" max="6" min="6" style="1" width="20"/>
    <col collapsed="false" customWidth="true" hidden="false" outlineLevel="0" max="26" min="7" style="1" width="8.57"/>
  </cols>
  <sheetData>
    <row r="1" customFormat="false" ht="31.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24" hidden="false" customHeight="true" outlineLevel="0" collapsed="false">
      <c r="A4" s="4" t="s">
        <v>2</v>
      </c>
      <c r="B4" s="4"/>
      <c r="D4" s="5" t="s">
        <v>3</v>
      </c>
      <c r="E4" s="5"/>
    </row>
    <row r="5" customFormat="false" ht="15" hidden="false" customHeight="true" outlineLevel="0" collapsed="false">
      <c r="A5" s="6" t="s">
        <v>4</v>
      </c>
      <c r="B5" s="7" t="n">
        <f aca="false">'Bank Accounts'!E21</f>
        <v>75000</v>
      </c>
      <c r="D5" s="6" t="s">
        <v>5</v>
      </c>
      <c r="E5" s="7" t="n">
        <f aca="false">SUM('Property Schedule'!AG4:AG13)</f>
        <v>185000</v>
      </c>
    </row>
    <row r="6" customFormat="false" ht="15" hidden="false" customHeight="true" outlineLevel="0" collapsed="false">
      <c r="A6" s="6" t="s">
        <v>6</v>
      </c>
      <c r="B6" s="7" t="n">
        <f aca="false">SUM('Property Schedule'!BJ4:BJ13)</f>
        <v>250000</v>
      </c>
      <c r="D6" s="6" t="s">
        <v>7</v>
      </c>
      <c r="E6" s="7" t="n">
        <f aca="false">SUM('Owner Finance Notes'!P5:P20)</f>
        <v>178500</v>
      </c>
    </row>
    <row r="7" customFormat="false" ht="15" hidden="false" customHeight="true" outlineLevel="0" collapsed="false">
      <c r="A7" s="6" t="s">
        <v>8</v>
      </c>
      <c r="B7" s="7" t="n">
        <f aca="false">SUM('Owner Finance Notes'!F5:F20)</f>
        <v>248500</v>
      </c>
      <c r="D7" s="8" t="s">
        <v>9</v>
      </c>
      <c r="E7" s="9" t="n">
        <f aca="false">'Credit Line Tracker'!E4</f>
        <v>25000</v>
      </c>
    </row>
    <row r="8" customFormat="false" ht="15" hidden="false" customHeight="true" outlineLevel="0" collapsed="false">
      <c r="A8" s="8" t="s">
        <v>10</v>
      </c>
      <c r="B8" s="10" t="n">
        <f aca="false">'Personal Assets'!A81</f>
        <v>78150</v>
      </c>
      <c r="D8" s="6" t="s">
        <v>11</v>
      </c>
      <c r="E8" s="11" t="n">
        <v>0</v>
      </c>
    </row>
    <row r="9" customFormat="false" ht="17.25" hidden="false" customHeight="true" outlineLevel="0" collapsed="false">
      <c r="A9" s="12" t="s">
        <v>12</v>
      </c>
      <c r="B9" s="13" t="n">
        <f aca="false">SUM(B5:B8)</f>
        <v>651650</v>
      </c>
      <c r="D9" s="14" t="s">
        <v>13</v>
      </c>
      <c r="E9" s="15" t="n">
        <f aca="false">SUM(E5:E8)</f>
        <v>388500</v>
      </c>
    </row>
    <row r="11" customFormat="false" ht="24" hidden="false" customHeight="true" outlineLevel="0" collapsed="false">
      <c r="A11" s="16" t="s">
        <v>14</v>
      </c>
      <c r="B11" s="16"/>
      <c r="C11" s="16"/>
      <c r="D11" s="16"/>
      <c r="E11" s="16"/>
    </row>
    <row r="12" customFormat="false" ht="31.5" hidden="false" customHeight="true" outlineLevel="0" collapsed="false">
      <c r="A12" s="17" t="n">
        <f aca="false">B9-E9</f>
        <v>263150</v>
      </c>
      <c r="B12" s="17"/>
      <c r="C12" s="17"/>
      <c r="D12" s="17"/>
      <c r="E12" s="17"/>
    </row>
    <row r="13" customFormat="false" ht="31.5" hidden="false" customHeight="true" outlineLevel="0" collapsed="false">
      <c r="A13" s="17"/>
      <c r="B13" s="17"/>
      <c r="C13" s="17"/>
      <c r="D13" s="17"/>
      <c r="E13" s="17"/>
    </row>
    <row r="15" customFormat="false" ht="21.75" hidden="false" customHeight="true" outlineLevel="0" collapsed="false">
      <c r="A15" s="18" t="s">
        <v>15</v>
      </c>
      <c r="B15" s="18"/>
      <c r="C15" s="18"/>
      <c r="D15" s="18"/>
      <c r="E15" s="18"/>
    </row>
    <row r="16" customFormat="false" ht="15" hidden="false" customHeight="true" outlineLevel="0" collapsed="false">
      <c r="A16" s="6" t="s">
        <v>16</v>
      </c>
      <c r="B16" s="19" t="n">
        <f aca="false">B6-E5</f>
        <v>65000</v>
      </c>
      <c r="D16" s="6" t="s">
        <v>17</v>
      </c>
      <c r="E16" s="19" t="n">
        <f aca="false">B7-E6</f>
        <v>70000</v>
      </c>
    </row>
    <row r="17" customFormat="false" ht="15" hidden="false" customHeight="true" outlineLevel="0" collapsed="false">
      <c r="A17" s="6" t="s">
        <v>18</v>
      </c>
      <c r="B17" s="20" t="n">
        <f aca="false">IFERROR(E5/B6,0)</f>
        <v>0.74</v>
      </c>
      <c r="D17" s="6" t="s">
        <v>19</v>
      </c>
      <c r="E17" s="21" t="n">
        <f aca="false">COUNTA('Property Schedule'!C4:C13)</f>
        <v>1</v>
      </c>
    </row>
    <row r="18" customFormat="false" ht="15" hidden="false" customHeight="true" outlineLevel="0" collapsed="false">
      <c r="A18" s="6" t="s">
        <v>20</v>
      </c>
      <c r="B18" s="19" t="n">
        <f aca="false">'Cash Flow Summary'!H14</f>
        <v>0</v>
      </c>
      <c r="D18" s="6" t="s">
        <v>21</v>
      </c>
      <c r="E18" s="19" t="n">
        <f aca="false">'Cash Flow Summary'!I20</f>
        <v>0</v>
      </c>
    </row>
    <row r="20" customFormat="false" ht="15" hidden="false" customHeight="true" outlineLevel="0" collapsed="false">
      <c r="A20" s="18" t="s">
        <v>22</v>
      </c>
      <c r="B20" s="18"/>
      <c r="C20" s="18"/>
      <c r="D20" s="18"/>
      <c r="E20" s="18"/>
    </row>
    <row r="21" customFormat="false" ht="21.75" hidden="false" customHeight="true" outlineLevel="0" collapsed="false">
      <c r="A21" s="22" t="s">
        <v>23</v>
      </c>
      <c r="B21" s="22" t="s">
        <v>24</v>
      </c>
      <c r="C21" s="22" t="s">
        <v>25</v>
      </c>
      <c r="D21" s="22" t="s">
        <v>26</v>
      </c>
      <c r="E21" s="22" t="s">
        <v>27</v>
      </c>
    </row>
    <row r="22" customFormat="false" ht="15" hidden="false" customHeight="true" outlineLevel="0" collapsed="false">
      <c r="A22" s="23" t="n">
        <f aca="false">'Property Schedule'!A4</f>
        <v>1</v>
      </c>
      <c r="B22" s="24" t="str">
        <f aca="false">'Property Schedule'!C4</f>
        <v>123 Example St</v>
      </c>
      <c r="C22" s="7" t="n">
        <f aca="false">IFERROR('Property Schedule'!BJ4,0)</f>
        <v>250000</v>
      </c>
      <c r="D22" s="7" t="n">
        <f aca="false">IFERROR('Property Schedule'!AG4,0)</f>
        <v>185000</v>
      </c>
      <c r="E22" s="19" t="n">
        <f aca="false">C22-D22</f>
        <v>65000</v>
      </c>
    </row>
    <row r="23" customFormat="false" ht="15" hidden="false" customHeight="true" outlineLevel="0" collapsed="false">
      <c r="A23" s="25" t="n">
        <f aca="false">'Property Schedule'!A5</f>
        <v>2</v>
      </c>
      <c r="B23" s="26" t="n">
        <f aca="false">'Property Schedule'!C5</f>
        <v>0</v>
      </c>
      <c r="C23" s="7" t="n">
        <f aca="false">IFERROR('Property Schedule'!BJ5,0)</f>
        <v>0</v>
      </c>
      <c r="D23" s="7" t="n">
        <f aca="false">IFERROR('Property Schedule'!AG5,0)</f>
        <v>0</v>
      </c>
      <c r="E23" s="19" t="n">
        <f aca="false">C23-D23</f>
        <v>0</v>
      </c>
    </row>
    <row r="24" customFormat="false" ht="15" hidden="false" customHeight="true" outlineLevel="0" collapsed="false">
      <c r="A24" s="23" t="n">
        <f aca="false">'Property Schedule'!A6</f>
        <v>3</v>
      </c>
      <c r="B24" s="24" t="n">
        <f aca="false">'Property Schedule'!C6</f>
        <v>0</v>
      </c>
      <c r="C24" s="7" t="n">
        <f aca="false">IFERROR('Property Schedule'!BJ6,0)</f>
        <v>0</v>
      </c>
      <c r="D24" s="7" t="n">
        <f aca="false">IFERROR('Property Schedule'!AG6,0)</f>
        <v>0</v>
      </c>
      <c r="E24" s="19" t="n">
        <f aca="false">C24-D24</f>
        <v>0</v>
      </c>
    </row>
    <row r="25" customFormat="false" ht="15" hidden="false" customHeight="true" outlineLevel="0" collapsed="false">
      <c r="A25" s="25" t="n">
        <f aca="false">'Property Schedule'!A7</f>
        <v>4</v>
      </c>
      <c r="B25" s="26" t="n">
        <f aca="false">'Property Schedule'!C7</f>
        <v>0</v>
      </c>
      <c r="C25" s="7" t="n">
        <f aca="false">IFERROR('Property Schedule'!BJ7,0)</f>
        <v>0</v>
      </c>
      <c r="D25" s="7" t="n">
        <f aca="false">IFERROR('Property Schedule'!AG7,0)</f>
        <v>0</v>
      </c>
      <c r="E25" s="19" t="n">
        <f aca="false">C25-D25</f>
        <v>0</v>
      </c>
    </row>
    <row r="26" customFormat="false" ht="15" hidden="false" customHeight="true" outlineLevel="0" collapsed="false">
      <c r="A26" s="23" t="n">
        <f aca="false">'Property Schedule'!A8</f>
        <v>5</v>
      </c>
      <c r="B26" s="24" t="n">
        <f aca="false">'Property Schedule'!C8</f>
        <v>0</v>
      </c>
      <c r="C26" s="7" t="n">
        <f aca="false">IFERROR('Property Schedule'!BJ8,0)</f>
        <v>0</v>
      </c>
      <c r="D26" s="7" t="n">
        <f aca="false">IFERROR('Property Schedule'!AG8,0)</f>
        <v>0</v>
      </c>
      <c r="E26" s="19" t="n">
        <f aca="false">C26-D26</f>
        <v>0</v>
      </c>
    </row>
    <row r="27" customFormat="false" ht="15" hidden="false" customHeight="true" outlineLevel="0" collapsed="false">
      <c r="A27" s="25" t="n">
        <f aca="false">'Property Schedule'!A9</f>
        <v>6</v>
      </c>
      <c r="B27" s="26" t="n">
        <f aca="false">'Property Schedule'!C9</f>
        <v>0</v>
      </c>
      <c r="C27" s="7" t="n">
        <f aca="false">IFERROR('Property Schedule'!BJ9,0)</f>
        <v>0</v>
      </c>
      <c r="D27" s="7" t="n">
        <f aca="false">IFERROR('Property Schedule'!AG9,0)</f>
        <v>0</v>
      </c>
      <c r="E27" s="19" t="n">
        <f aca="false">C27-D27</f>
        <v>0</v>
      </c>
    </row>
    <row r="28" customFormat="false" ht="15" hidden="false" customHeight="true" outlineLevel="0" collapsed="false">
      <c r="A28" s="23" t="n">
        <f aca="false">'Property Schedule'!A10</f>
        <v>7</v>
      </c>
      <c r="B28" s="24" t="n">
        <f aca="false">'Property Schedule'!C10</f>
        <v>0</v>
      </c>
      <c r="C28" s="7" t="n">
        <f aca="false">IFERROR('Property Schedule'!BJ10,0)</f>
        <v>0</v>
      </c>
      <c r="D28" s="7" t="n">
        <f aca="false">IFERROR('Property Schedule'!AG10,0)</f>
        <v>0</v>
      </c>
      <c r="E28" s="19" t="n">
        <f aca="false">C28-D28</f>
        <v>0</v>
      </c>
    </row>
    <row r="29" customFormat="false" ht="15" hidden="false" customHeight="true" outlineLevel="0" collapsed="false">
      <c r="A29" s="25" t="n">
        <f aca="false">'Property Schedule'!A11</f>
        <v>8</v>
      </c>
      <c r="B29" s="26" t="n">
        <f aca="false">'Property Schedule'!C11</f>
        <v>0</v>
      </c>
      <c r="C29" s="7" t="n">
        <f aca="false">IFERROR('Property Schedule'!BJ11,0)</f>
        <v>0</v>
      </c>
      <c r="D29" s="7" t="n">
        <f aca="false">IFERROR('Property Schedule'!AG11,0)</f>
        <v>0</v>
      </c>
      <c r="E29" s="19" t="n">
        <f aca="false">C29-D29</f>
        <v>0</v>
      </c>
    </row>
    <row r="30" customFormat="false" ht="15" hidden="false" customHeight="true" outlineLevel="0" collapsed="false">
      <c r="A30" s="23" t="n">
        <f aca="false">'Property Schedule'!A12</f>
        <v>9</v>
      </c>
      <c r="B30" s="24" t="n">
        <f aca="false">'Property Schedule'!C12</f>
        <v>0</v>
      </c>
      <c r="C30" s="7" t="n">
        <f aca="false">IFERROR('Property Schedule'!BJ12,0)</f>
        <v>0</v>
      </c>
      <c r="D30" s="7" t="n">
        <f aca="false">IFERROR('Property Schedule'!AG12,0)</f>
        <v>0</v>
      </c>
      <c r="E30" s="19" t="n">
        <f aca="false">C30-D30</f>
        <v>0</v>
      </c>
    </row>
    <row r="31" customFormat="false" ht="15" hidden="false" customHeight="true" outlineLevel="0" collapsed="false">
      <c r="A31" s="25" t="n">
        <f aca="false">'Property Schedule'!A13</f>
        <v>10</v>
      </c>
      <c r="B31" s="26" t="n">
        <f aca="false">'Property Schedule'!C13</f>
        <v>0</v>
      </c>
      <c r="C31" s="7" t="n">
        <f aca="false">IFERROR('Property Schedule'!BJ13,0)</f>
        <v>0</v>
      </c>
      <c r="D31" s="7" t="n">
        <f aca="false">IFERROR('Property Schedule'!AG13,0)</f>
        <v>0</v>
      </c>
      <c r="E31" s="19" t="n">
        <f aca="false">C31-D31</f>
        <v>0</v>
      </c>
    </row>
    <row r="32" customFormat="false" ht="17.25" hidden="false" customHeight="true" outlineLevel="0" collapsed="false">
      <c r="B32" s="27" t="s">
        <v>28</v>
      </c>
      <c r="C32" s="13" t="n">
        <f aca="false">SUM(C22:C31)</f>
        <v>250000</v>
      </c>
      <c r="D32" s="13" t="n">
        <f aca="false">SUM(D22:D31)</f>
        <v>185000</v>
      </c>
      <c r="E32" s="13" t="n">
        <f aca="false">SUM(E22:E31)</f>
        <v>65000</v>
      </c>
    </row>
    <row r="33" customFormat="false" ht="15.75" hidden="false" customHeight="true" outlineLevel="0" collapsed="false"/>
    <row r="34" customFormat="false" ht="21.75" hidden="false" customHeight="true" outlineLevel="0" collapsed="false">
      <c r="A34" s="28" t="s">
        <v>29</v>
      </c>
      <c r="B34" s="28"/>
      <c r="C34" s="28"/>
      <c r="D34" s="28"/>
      <c r="E34" s="28"/>
    </row>
    <row r="35" customFormat="false" ht="14.25" hidden="false" customHeight="true" outlineLevel="0" collapsed="false">
      <c r="A35" s="3" t="s">
        <v>30</v>
      </c>
      <c r="B35" s="3"/>
      <c r="C35" s="3"/>
      <c r="D35" s="3"/>
      <c r="E35" s="3"/>
    </row>
    <row r="36" customFormat="false" ht="21.75" hidden="false" customHeight="true" outlineLevel="0" collapsed="false">
      <c r="A36" s="4" t="s">
        <v>31</v>
      </c>
      <c r="B36" s="4"/>
      <c r="D36" s="5" t="s">
        <v>32</v>
      </c>
      <c r="E36" s="5"/>
    </row>
    <row r="37" customFormat="false" ht="15.75" hidden="false" customHeight="true" outlineLevel="0" collapsed="false">
      <c r="A37" s="6" t="s">
        <v>4</v>
      </c>
      <c r="B37" s="29" t="n">
        <f aca="false">B5</f>
        <v>75000</v>
      </c>
      <c r="D37" s="6" t="s">
        <v>5</v>
      </c>
      <c r="E37" s="29" t="n">
        <f aca="false">SUMPRODUCT('Property Schedule'!AG4:AG13,'Property Schedule'!BG4:BG13)</f>
        <v>185000</v>
      </c>
    </row>
    <row r="38" customFormat="false" ht="15.75" hidden="false" customHeight="true" outlineLevel="0" collapsed="false">
      <c r="A38" s="6" t="s">
        <v>6</v>
      </c>
      <c r="B38" s="29" t="n">
        <f aca="false">SUMPRODUCT('Property Schedule'!BJ4:BJ13,'Property Schedule'!BG4:BG13)</f>
        <v>250000</v>
      </c>
      <c r="D38" s="6" t="s">
        <v>33</v>
      </c>
      <c r="E38" s="29" t="n">
        <f aca="false">SUMPRODUCT('Owner Finance Notes'!P5:P20,'Owner Finance Notes'!AA5:AA20)</f>
        <v>178500</v>
      </c>
    </row>
    <row r="39" customFormat="false" ht="15.75" hidden="false" customHeight="true" outlineLevel="0" collapsed="false">
      <c r="A39" s="6" t="s">
        <v>34</v>
      </c>
      <c r="B39" s="29" t="n">
        <f aca="false">SUMPRODUCT('Owner Finance Notes'!F5:F20,'Owner Finance Notes'!AA5:AA20)</f>
        <v>248500</v>
      </c>
      <c r="D39" s="8" t="s">
        <v>9</v>
      </c>
      <c r="E39" s="10" t="n">
        <f aca="false">'Credit Line Tracker'!E4</f>
        <v>25000</v>
      </c>
    </row>
    <row r="40" customFormat="false" ht="15.75" hidden="false" customHeight="true" outlineLevel="0" collapsed="false">
      <c r="A40" s="6" t="s">
        <v>35</v>
      </c>
      <c r="B40" s="29" t="n">
        <f aca="false">B8</f>
        <v>78150</v>
      </c>
      <c r="D40" s="6" t="s">
        <v>11</v>
      </c>
      <c r="E40" s="29" t="n">
        <f aca="false">E8</f>
        <v>0</v>
      </c>
    </row>
    <row r="41" customFormat="false" ht="15.75" hidden="false" customHeight="true" outlineLevel="0" collapsed="false">
      <c r="A41" s="12" t="s">
        <v>36</v>
      </c>
      <c r="B41" s="13" t="n">
        <f aca="false">SUM(B37:B40)</f>
        <v>651650</v>
      </c>
      <c r="D41" s="14" t="s">
        <v>37</v>
      </c>
      <c r="E41" s="13" t="n">
        <f aca="false">SUM(E37:E40)</f>
        <v>388500</v>
      </c>
    </row>
    <row r="42" customFormat="false" ht="15.75" hidden="false" customHeight="true" outlineLevel="0" collapsed="false"/>
    <row r="43" customFormat="false" ht="24" hidden="false" customHeight="true" outlineLevel="0" collapsed="false">
      <c r="A43" s="30" t="s">
        <v>38</v>
      </c>
      <c r="B43" s="30"/>
      <c r="C43" s="30"/>
      <c r="D43" s="30"/>
      <c r="E43" s="30"/>
    </row>
    <row r="44" customFormat="false" ht="31.5" hidden="false" customHeight="true" outlineLevel="0" collapsed="false">
      <c r="A44" s="17" t="n">
        <f aca="false">B41-E41</f>
        <v>263150</v>
      </c>
      <c r="B44" s="17"/>
      <c r="C44" s="17"/>
      <c r="D44" s="17"/>
      <c r="E44" s="17"/>
    </row>
    <row r="45" customFormat="false" ht="31.5" hidden="false" customHeight="true" outlineLevel="0" collapsed="false">
      <c r="A45" s="17"/>
      <c r="B45" s="17"/>
      <c r="C45" s="17"/>
      <c r="D45" s="17"/>
      <c r="E45" s="17"/>
    </row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4">
    <mergeCell ref="A1:F1"/>
    <mergeCell ref="A2:F2"/>
    <mergeCell ref="A4:B4"/>
    <mergeCell ref="D4:E4"/>
    <mergeCell ref="A11:E11"/>
    <mergeCell ref="A12:E13"/>
    <mergeCell ref="A15:E15"/>
    <mergeCell ref="A20:E20"/>
    <mergeCell ref="A34:E34"/>
    <mergeCell ref="A35:E35"/>
    <mergeCell ref="A36:B36"/>
    <mergeCell ref="D36:E36"/>
    <mergeCell ref="A43:E43"/>
    <mergeCell ref="A44:E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V4" activePane="bottomRight" state="frozen"/>
      <selection pane="topLeft" activeCell="A1" activeCellId="0" sqref="A1"/>
      <selection pane="topRight" activeCell="V1" activeCellId="0" sqref="V1"/>
      <selection pane="bottomLeft" activeCell="A4" activeCellId="0" sqref="A4"/>
      <selection pane="bottomRight" activeCell="C6" activeCellId="0" sqref="C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"/>
    <col collapsed="false" customWidth="true" hidden="false" outlineLevel="0" max="3" min="3" style="1" width="26"/>
    <col collapsed="false" customWidth="true" hidden="false" outlineLevel="0" max="4" min="4" style="1" width="16"/>
    <col collapsed="false" customWidth="true" hidden="false" outlineLevel="0" max="5" min="5" style="1" width="8"/>
    <col collapsed="false" customWidth="true" hidden="false" outlineLevel="0" max="6" min="6" style="1" width="9"/>
    <col collapsed="false" customWidth="true" hidden="false" outlineLevel="0" max="7" min="7" style="1" width="16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10"/>
    <col collapsed="false" customWidth="true" hidden="false" outlineLevel="0" max="12" min="11" style="1" width="11"/>
    <col collapsed="false" customWidth="true" hidden="false" outlineLevel="0" max="13" min="13" style="1" width="8"/>
    <col collapsed="false" customWidth="true" hidden="false" outlineLevel="0" max="14" min="14" style="1" width="7"/>
    <col collapsed="false" customWidth="true" hidden="false" outlineLevel="0" max="15" min="15" style="1" width="8"/>
    <col collapsed="false" customWidth="true" hidden="false" outlineLevel="0" max="17" min="16" style="1" width="14"/>
    <col collapsed="false" customWidth="true" hidden="false" outlineLevel="0" max="18" min="18" style="1" width="12"/>
    <col collapsed="false" customWidth="true" hidden="false" outlineLevel="0" max="19" min="19" style="1" width="40"/>
    <col collapsed="false" customWidth="true" hidden="false" outlineLevel="0" max="20" min="20" style="1" width="18"/>
    <col collapsed="false" customWidth="true" hidden="false" outlineLevel="0" max="21" min="21" style="1" width="16"/>
    <col collapsed="false" customWidth="true" hidden="false" outlineLevel="0" max="22" min="22" style="1" width="14"/>
    <col collapsed="false" customWidth="true" hidden="true" outlineLevel="0" max="29" min="23" style="1" width="0.14"/>
    <col collapsed="false" customWidth="true" hidden="false" outlineLevel="0" max="30" min="30" style="1" width="18"/>
    <col collapsed="false" customWidth="true" hidden="false" outlineLevel="0" max="33" min="31" style="1" width="14"/>
    <col collapsed="false" customWidth="true" hidden="false" outlineLevel="0" max="34" min="34" style="1" width="11"/>
    <col collapsed="false" customWidth="true" hidden="false" outlineLevel="0" max="35" min="35" style="1" width="10"/>
    <col collapsed="false" customWidth="true" hidden="false" outlineLevel="0" max="37" min="36" style="1" width="13"/>
    <col collapsed="false" customWidth="true" hidden="false" outlineLevel="0" max="38" min="38" style="1" width="12"/>
    <col collapsed="false" customWidth="true" hidden="false" outlineLevel="0" max="39" min="39" style="1" width="33.86"/>
    <col collapsed="false" customWidth="true" hidden="false" outlineLevel="0" max="40" min="40" style="1" width="20"/>
    <col collapsed="false" customWidth="true" hidden="false" outlineLevel="0" max="41" min="41" style="1" width="16"/>
    <col collapsed="false" customWidth="true" hidden="false" outlineLevel="0" max="42" min="42" style="1" width="14"/>
    <col collapsed="false" customWidth="true" hidden="false" outlineLevel="0" max="43" min="43" style="1" width="12"/>
    <col collapsed="false" customWidth="true" hidden="false" outlineLevel="0" max="44" min="44" style="1" width="13"/>
    <col collapsed="false" customWidth="true" hidden="false" outlineLevel="0" max="45" min="45" style="1" width="14"/>
    <col collapsed="false" customWidth="true" hidden="false" outlineLevel="0" max="46" min="46" style="1" width="18"/>
    <col collapsed="false" customWidth="true" hidden="false" outlineLevel="0" max="49" min="47" style="1" width="14"/>
    <col collapsed="false" customWidth="true" hidden="false" outlineLevel="0" max="50" min="50" style="1" width="12"/>
    <col collapsed="false" customWidth="true" hidden="false" outlineLevel="0" max="51" min="51" style="1" width="16"/>
    <col collapsed="false" customWidth="true" hidden="false" outlineLevel="0" max="52" min="52" style="1" width="18"/>
    <col collapsed="false" customWidth="true" hidden="false" outlineLevel="0" max="53" min="53" style="1" width="14"/>
    <col collapsed="false" customWidth="true" hidden="false" outlineLevel="0" max="54" min="54" style="1" width="10"/>
    <col collapsed="false" customWidth="true" hidden="false" outlineLevel="0" max="55" min="55" style="1" width="18"/>
    <col collapsed="false" customWidth="true" hidden="false" outlineLevel="0" max="56" min="56" style="1" width="12"/>
    <col collapsed="false" customWidth="true" hidden="false" outlineLevel="0" max="57" min="57" style="1" width="14"/>
    <col collapsed="false" customWidth="true" hidden="false" outlineLevel="0" max="58" min="58" style="1" width="22"/>
    <col collapsed="false" customWidth="true" hidden="false" outlineLevel="0" max="59" min="59" style="1" width="11"/>
    <col collapsed="false" customWidth="true" hidden="false" outlineLevel="0" max="60" min="60" style="1" width="13"/>
    <col collapsed="false" customWidth="true" hidden="false" outlineLevel="0" max="63" min="61" style="1" width="14"/>
    <col collapsed="false" customWidth="true" hidden="false" outlineLevel="0" max="67" min="64" style="1" width="18"/>
    <col collapsed="false" customWidth="true" hidden="false" outlineLevel="0" max="70" min="68" style="1" width="12"/>
  </cols>
  <sheetData>
    <row r="1" customFormat="false" ht="27.75" hidden="false" customHeight="true" outlineLevel="0" collapsed="false">
      <c r="A1" s="158" t="s">
        <v>310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</row>
    <row r="2" customFormat="false" ht="21.75" hidden="false" customHeight="true" outlineLevel="0" collapsed="false">
      <c r="A2" s="159" t="s">
        <v>311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60" t="s">
        <v>312</v>
      </c>
      <c r="N2" s="160"/>
      <c r="O2" s="160"/>
      <c r="P2" s="160"/>
      <c r="Q2" s="160"/>
      <c r="R2" s="160"/>
      <c r="S2" s="160"/>
      <c r="T2" s="161" t="s">
        <v>313</v>
      </c>
      <c r="U2" s="161"/>
      <c r="V2" s="161"/>
      <c r="AD2" s="162" t="s">
        <v>314</v>
      </c>
      <c r="AE2" s="162"/>
      <c r="AF2" s="162"/>
      <c r="AG2" s="162"/>
      <c r="AH2" s="162"/>
      <c r="AI2" s="162"/>
      <c r="AJ2" s="162"/>
      <c r="AK2" s="162"/>
      <c r="AL2" s="162"/>
      <c r="AM2" s="162"/>
      <c r="AN2" s="163" t="s">
        <v>315</v>
      </c>
      <c r="AO2" s="163"/>
      <c r="AP2" s="163"/>
      <c r="AQ2" s="163"/>
      <c r="AR2" s="163"/>
      <c r="AS2" s="163"/>
      <c r="AT2" s="163"/>
      <c r="AU2" s="163"/>
      <c r="AV2" s="164" t="s">
        <v>316</v>
      </c>
      <c r="AW2" s="164"/>
      <c r="AX2" s="164"/>
      <c r="AY2" s="164"/>
      <c r="AZ2" s="165" t="s">
        <v>317</v>
      </c>
      <c r="BA2" s="165"/>
      <c r="BB2" s="165"/>
      <c r="BC2" s="165"/>
      <c r="BD2" s="165"/>
      <c r="BE2" s="165"/>
      <c r="BF2" s="166" t="s">
        <v>318</v>
      </c>
      <c r="BG2" s="166"/>
      <c r="BH2" s="166"/>
      <c r="BI2" s="166"/>
      <c r="BJ2" s="166"/>
      <c r="BK2" s="166"/>
      <c r="BL2" s="167" t="s">
        <v>319</v>
      </c>
      <c r="BM2" s="167"/>
      <c r="BN2" s="167"/>
      <c r="BO2" s="167"/>
      <c r="BP2" s="167"/>
      <c r="BQ2" s="165" t="s">
        <v>320</v>
      </c>
      <c r="BR2" s="165"/>
    </row>
    <row r="3" customFormat="false" ht="31.5" hidden="false" customHeight="true" outlineLevel="0" collapsed="false">
      <c r="A3" s="22" t="s">
        <v>321</v>
      </c>
      <c r="B3" s="22" t="s">
        <v>322</v>
      </c>
      <c r="C3" s="22" t="s">
        <v>323</v>
      </c>
      <c r="D3" s="22" t="s">
        <v>324</v>
      </c>
      <c r="E3" s="22" t="s">
        <v>325</v>
      </c>
      <c r="F3" s="22" t="s">
        <v>326</v>
      </c>
      <c r="G3" s="22" t="s">
        <v>327</v>
      </c>
      <c r="H3" s="22" t="s">
        <v>328</v>
      </c>
      <c r="I3" s="22" t="s">
        <v>329</v>
      </c>
      <c r="J3" s="22" t="s">
        <v>330</v>
      </c>
      <c r="K3" s="22" t="s">
        <v>331</v>
      </c>
      <c r="L3" s="22" t="s">
        <v>332</v>
      </c>
      <c r="M3" s="31" t="s">
        <v>333</v>
      </c>
      <c r="N3" s="31" t="s">
        <v>334</v>
      </c>
      <c r="O3" s="31" t="s">
        <v>335</v>
      </c>
      <c r="P3" s="31" t="s">
        <v>336</v>
      </c>
      <c r="Q3" s="31" t="s">
        <v>337</v>
      </c>
      <c r="R3" s="31" t="s">
        <v>338</v>
      </c>
      <c r="S3" s="31" t="s">
        <v>339</v>
      </c>
      <c r="T3" s="168" t="s">
        <v>340</v>
      </c>
      <c r="U3" s="168" t="s">
        <v>341</v>
      </c>
      <c r="V3" s="168" t="s">
        <v>342</v>
      </c>
      <c r="W3" s="58"/>
      <c r="X3" s="58"/>
      <c r="Y3" s="58"/>
      <c r="Z3" s="58"/>
      <c r="AA3" s="58"/>
      <c r="AB3" s="58"/>
      <c r="AC3" s="58"/>
      <c r="AD3" s="110" t="s">
        <v>343</v>
      </c>
      <c r="AE3" s="110" t="s">
        <v>344</v>
      </c>
      <c r="AF3" s="110" t="s">
        <v>345</v>
      </c>
      <c r="AG3" s="110" t="s">
        <v>149</v>
      </c>
      <c r="AH3" s="110" t="s">
        <v>346</v>
      </c>
      <c r="AI3" s="110" t="s">
        <v>347</v>
      </c>
      <c r="AJ3" s="110" t="s">
        <v>348</v>
      </c>
      <c r="AK3" s="110" t="s">
        <v>349</v>
      </c>
      <c r="AL3" s="110" t="s">
        <v>241</v>
      </c>
      <c r="AM3" s="110" t="s">
        <v>350</v>
      </c>
      <c r="AN3" s="121" t="s">
        <v>208</v>
      </c>
      <c r="AO3" s="121" t="s">
        <v>351</v>
      </c>
      <c r="AP3" s="121" t="s">
        <v>352</v>
      </c>
      <c r="AQ3" s="121" t="s">
        <v>353</v>
      </c>
      <c r="AR3" s="121" t="s">
        <v>354</v>
      </c>
      <c r="AS3" s="121" t="s">
        <v>355</v>
      </c>
      <c r="AT3" s="121" t="s">
        <v>356</v>
      </c>
      <c r="AU3" s="121" t="s">
        <v>357</v>
      </c>
      <c r="AV3" s="116" t="s">
        <v>358</v>
      </c>
      <c r="AW3" s="116" t="s">
        <v>359</v>
      </c>
      <c r="AX3" s="116" t="s">
        <v>360</v>
      </c>
      <c r="AY3" s="116" t="s">
        <v>361</v>
      </c>
      <c r="AZ3" s="169" t="s">
        <v>362</v>
      </c>
      <c r="BA3" s="169" t="s">
        <v>363</v>
      </c>
      <c r="BB3" s="169" t="s">
        <v>364</v>
      </c>
      <c r="BC3" s="169" t="s">
        <v>365</v>
      </c>
      <c r="BD3" s="169" t="s">
        <v>366</v>
      </c>
      <c r="BE3" s="169" t="s">
        <v>367</v>
      </c>
      <c r="BF3" s="123" t="s">
        <v>368</v>
      </c>
      <c r="BG3" s="123" t="s">
        <v>51</v>
      </c>
      <c r="BH3" s="123" t="s">
        <v>369</v>
      </c>
      <c r="BI3" s="123" t="s">
        <v>122</v>
      </c>
      <c r="BJ3" s="123" t="s">
        <v>370</v>
      </c>
      <c r="BK3" s="123" t="s">
        <v>371</v>
      </c>
      <c r="BL3" s="170" t="s">
        <v>372</v>
      </c>
      <c r="BM3" s="170" t="s">
        <v>373</v>
      </c>
      <c r="BN3" s="170" t="s">
        <v>374</v>
      </c>
      <c r="BO3" s="170" t="s">
        <v>375</v>
      </c>
      <c r="BP3" s="170" t="s">
        <v>376</v>
      </c>
      <c r="BQ3" s="169" t="s">
        <v>377</v>
      </c>
      <c r="BR3" s="169" t="s">
        <v>378</v>
      </c>
    </row>
    <row r="4" customFormat="false" ht="49.5" hidden="false" customHeight="true" outlineLevel="0" collapsed="false">
      <c r="A4" s="171" t="n">
        <v>1</v>
      </c>
      <c r="B4" s="172" t="s">
        <v>379</v>
      </c>
      <c r="C4" s="172" t="s">
        <v>380</v>
      </c>
      <c r="D4" s="172" t="s">
        <v>381</v>
      </c>
      <c r="E4" s="172" t="s">
        <v>382</v>
      </c>
      <c r="F4" s="172" t="s">
        <v>383</v>
      </c>
      <c r="G4" s="172"/>
      <c r="H4" s="172"/>
      <c r="I4" s="172" t="s">
        <v>384</v>
      </c>
      <c r="J4" s="173" t="n">
        <v>2010</v>
      </c>
      <c r="K4" s="174" t="n">
        <v>1800</v>
      </c>
      <c r="L4" s="175"/>
      <c r="M4" s="173" t="n">
        <v>1</v>
      </c>
      <c r="N4" s="173" t="n">
        <v>3</v>
      </c>
      <c r="O4" s="176" t="n">
        <v>2</v>
      </c>
      <c r="P4" s="172"/>
      <c r="Q4" s="172"/>
      <c r="R4" s="172"/>
      <c r="S4" s="177"/>
      <c r="T4" s="178"/>
      <c r="U4" s="179"/>
      <c r="V4" s="180" t="str">
        <f aca="false">IFERROR(IF(_xludf.minifs('Unit-Lease Details'!$I$4:$I$33,'Unit-Lease Details'!$A$4:$A$33,A4)=0,"",_xludf.minifs('Unit-Lease Details'!$I$4:$I$33,'Unit-Lease Details'!$A$4:$A$33,A4)),"")</f>
        <v/>
      </c>
      <c r="W4" s="172"/>
      <c r="X4" s="108"/>
      <c r="Y4" s="108"/>
      <c r="Z4" s="179"/>
      <c r="AA4" s="181"/>
      <c r="AB4" s="182"/>
      <c r="AC4" s="172"/>
      <c r="AD4" s="172" t="s">
        <v>152</v>
      </c>
      <c r="AE4" s="172" t="s">
        <v>385</v>
      </c>
      <c r="AF4" s="181" t="n">
        <v>200000</v>
      </c>
      <c r="AG4" s="181" t="n">
        <v>185000</v>
      </c>
      <c r="AH4" s="183" t="n">
        <v>0.07</v>
      </c>
      <c r="AI4" s="173" t="n">
        <v>30</v>
      </c>
      <c r="AJ4" s="108"/>
      <c r="AK4" s="108"/>
      <c r="AL4" s="184" t="n">
        <v>1330.6</v>
      </c>
      <c r="AM4" s="172"/>
      <c r="AN4" s="172" t="s">
        <v>212</v>
      </c>
      <c r="AO4" s="172"/>
      <c r="AP4" s="181"/>
      <c r="AQ4" s="181"/>
      <c r="AR4" s="181" t="n">
        <v>1500</v>
      </c>
      <c r="AS4" s="108"/>
      <c r="AT4" s="172"/>
      <c r="AU4" s="185"/>
      <c r="AV4" s="181" t="n">
        <v>3500</v>
      </c>
      <c r="AW4" s="181"/>
      <c r="AX4" s="108"/>
      <c r="AY4" s="172"/>
      <c r="AZ4" s="172"/>
      <c r="BA4" s="172"/>
      <c r="BB4" s="183"/>
      <c r="BC4" s="172"/>
      <c r="BD4" s="181"/>
      <c r="BE4" s="108"/>
      <c r="BF4" s="172" t="s">
        <v>386</v>
      </c>
      <c r="BG4" s="183" t="n">
        <v>1</v>
      </c>
      <c r="BH4" s="108"/>
      <c r="BI4" s="181" t="n">
        <v>215000</v>
      </c>
      <c r="BJ4" s="181" t="n">
        <v>250000</v>
      </c>
      <c r="BK4" s="186" t="n">
        <f aca="false">IFERROR(BJ4-AG4,0)</f>
        <v>65000</v>
      </c>
      <c r="BL4" s="172"/>
      <c r="BM4" s="172"/>
      <c r="BN4" s="172"/>
      <c r="BO4" s="172"/>
      <c r="BP4" s="172"/>
      <c r="BQ4" s="70"/>
      <c r="BR4" s="70"/>
    </row>
    <row r="5" customFormat="false" ht="37.5" hidden="false" customHeight="true" outlineLevel="0" collapsed="false">
      <c r="A5" s="171" t="n">
        <v>2</v>
      </c>
      <c r="B5" s="171"/>
      <c r="C5" s="171"/>
      <c r="D5" s="171"/>
      <c r="E5" s="171"/>
      <c r="F5" s="171"/>
      <c r="G5" s="171"/>
      <c r="H5" s="171"/>
      <c r="I5" s="171"/>
      <c r="J5" s="187"/>
      <c r="K5" s="188"/>
      <c r="L5" s="189"/>
      <c r="M5" s="187"/>
      <c r="N5" s="187"/>
      <c r="O5" s="190"/>
      <c r="P5" s="171"/>
      <c r="Q5" s="171"/>
      <c r="R5" s="172"/>
      <c r="S5" s="177"/>
      <c r="T5" s="178"/>
      <c r="U5" s="179" t="n">
        <f aca="false">SUMIF('Unit-Lease Details'!A:A,A5,'Unit-Lease Details'!J:J)</f>
        <v>0</v>
      </c>
      <c r="V5" s="180" t="str">
        <f aca="false">IFERROR(IF(_xludf.minifs('Unit-Lease Details'!$I$4:$I$33,'Unit-Lease Details'!$A$4:$A$33,A5)=0,"",_xludf.minifs('Unit-Lease Details'!$I$4:$I$33,'Unit-Lease Details'!$A$4:$A$33,A5)),"")</f>
        <v/>
      </c>
      <c r="W5" s="171"/>
      <c r="X5" s="106"/>
      <c r="Y5" s="106"/>
      <c r="Z5" s="179"/>
      <c r="AA5" s="191"/>
      <c r="AB5" s="182"/>
      <c r="AC5" s="171"/>
      <c r="AD5" s="171"/>
      <c r="AE5" s="171"/>
      <c r="AF5" s="191"/>
      <c r="AG5" s="191"/>
      <c r="AH5" s="192"/>
      <c r="AI5" s="187"/>
      <c r="AJ5" s="106"/>
      <c r="AK5" s="106"/>
      <c r="AL5" s="193"/>
      <c r="AM5" s="171"/>
      <c r="AN5" s="171"/>
      <c r="AO5" s="171"/>
      <c r="AP5" s="191"/>
      <c r="AQ5" s="191"/>
      <c r="AR5" s="191"/>
      <c r="AS5" s="106"/>
      <c r="AT5" s="172"/>
      <c r="AU5" s="185"/>
      <c r="AV5" s="191"/>
      <c r="AW5" s="191"/>
      <c r="AX5" s="106"/>
      <c r="AY5" s="171"/>
      <c r="AZ5" s="171"/>
      <c r="BA5" s="171"/>
      <c r="BB5" s="183"/>
      <c r="BC5" s="171"/>
      <c r="BD5" s="191"/>
      <c r="BE5" s="106"/>
      <c r="BF5" s="171"/>
      <c r="BG5" s="192"/>
      <c r="BH5" s="106"/>
      <c r="BI5" s="191"/>
      <c r="BJ5" s="191"/>
      <c r="BK5" s="186" t="n">
        <f aca="false">IFERROR(BJ5-AG5,0)</f>
        <v>0</v>
      </c>
      <c r="BL5" s="171"/>
      <c r="BM5" s="171"/>
      <c r="BN5" s="171"/>
      <c r="BO5" s="171"/>
      <c r="BP5" s="171"/>
      <c r="BQ5" s="70"/>
      <c r="BR5" s="70"/>
    </row>
    <row r="6" customFormat="false" ht="24" hidden="false" customHeight="true" outlineLevel="0" collapsed="false">
      <c r="A6" s="171" t="n">
        <v>3</v>
      </c>
      <c r="B6" s="172"/>
      <c r="C6" s="172"/>
      <c r="D6" s="172"/>
      <c r="E6" s="172"/>
      <c r="F6" s="172"/>
      <c r="G6" s="172"/>
      <c r="H6" s="172"/>
      <c r="I6" s="172"/>
      <c r="J6" s="173"/>
      <c r="K6" s="174"/>
      <c r="L6" s="175"/>
      <c r="M6" s="173"/>
      <c r="N6" s="173"/>
      <c r="O6" s="176"/>
      <c r="P6" s="172"/>
      <c r="Q6" s="172"/>
      <c r="R6" s="172"/>
      <c r="S6" s="177"/>
      <c r="T6" s="178"/>
      <c r="U6" s="179"/>
      <c r="V6" s="180" t="str">
        <f aca="false">IFERROR(IF(_xludf.minifs('Unit-Lease Details'!$I$4:$I$33,'Unit-Lease Details'!$A$4:$A$33,A6)=0,"",_xludf.minifs('Unit-Lease Details'!$I$4:$I$33,'Unit-Lease Details'!$A$4:$A$33,A6)),"")</f>
        <v/>
      </c>
      <c r="W6" s="172"/>
      <c r="X6" s="108"/>
      <c r="Y6" s="108"/>
      <c r="Z6" s="179"/>
      <c r="AA6" s="181"/>
      <c r="AB6" s="182"/>
      <c r="AC6" s="172"/>
      <c r="AD6" s="172"/>
      <c r="AE6" s="172"/>
      <c r="AF6" s="181"/>
      <c r="AG6" s="181"/>
      <c r="AH6" s="183"/>
      <c r="AI6" s="173"/>
      <c r="AJ6" s="108"/>
      <c r="AK6" s="108"/>
      <c r="AL6" s="184"/>
      <c r="AM6" s="172"/>
      <c r="AN6" s="172"/>
      <c r="AO6" s="172"/>
      <c r="AP6" s="181"/>
      <c r="AQ6" s="181"/>
      <c r="AR6" s="181"/>
      <c r="AS6" s="108"/>
      <c r="AT6" s="172"/>
      <c r="AU6" s="185"/>
      <c r="AV6" s="181"/>
      <c r="AW6" s="181"/>
      <c r="AX6" s="108"/>
      <c r="AY6" s="172"/>
      <c r="AZ6" s="172"/>
      <c r="BA6" s="172"/>
      <c r="BB6" s="183"/>
      <c r="BC6" s="172"/>
      <c r="BD6" s="181"/>
      <c r="BE6" s="108"/>
      <c r="BF6" s="172"/>
      <c r="BG6" s="183"/>
      <c r="BH6" s="108"/>
      <c r="BI6" s="181"/>
      <c r="BJ6" s="181"/>
      <c r="BK6" s="186" t="n">
        <f aca="false">IFERROR(BJ6-AG6,0)</f>
        <v>0</v>
      </c>
      <c r="BL6" s="172"/>
      <c r="BM6" s="172"/>
      <c r="BN6" s="172"/>
      <c r="BO6" s="172"/>
      <c r="BP6" s="172"/>
      <c r="BQ6" s="70"/>
      <c r="BR6" s="70"/>
    </row>
    <row r="7" customFormat="false" ht="27.75" hidden="false" customHeight="true" outlineLevel="0" collapsed="false">
      <c r="A7" s="171" t="n">
        <v>4</v>
      </c>
      <c r="B7" s="171"/>
      <c r="C7" s="171"/>
      <c r="D7" s="171"/>
      <c r="E7" s="171"/>
      <c r="F7" s="171"/>
      <c r="G7" s="171"/>
      <c r="H7" s="171"/>
      <c r="I7" s="171"/>
      <c r="J7" s="187"/>
      <c r="K7" s="188"/>
      <c r="L7" s="189"/>
      <c r="M7" s="187"/>
      <c r="N7" s="187"/>
      <c r="O7" s="190"/>
      <c r="P7" s="171"/>
      <c r="Q7" s="171"/>
      <c r="R7" s="171"/>
      <c r="S7" s="194"/>
      <c r="T7" s="178"/>
      <c r="U7" s="179" t="n">
        <f aca="false">SUMIF('Unit-Lease Details'!A:A,A7,'Unit-Lease Details'!J:J)</f>
        <v>0</v>
      </c>
      <c r="V7" s="180" t="str">
        <f aca="false">IFERROR(IF(_xludf.minifs('Unit-Lease Details'!$I$4:$I$33,'Unit-Lease Details'!$A$4:$A$33,A7)=0,"",_xludf.minifs('Unit-Lease Details'!$I$4:$I$33,'Unit-Lease Details'!$A$4:$A$33,A7)),"")</f>
        <v/>
      </c>
      <c r="W7" s="171"/>
      <c r="X7" s="106"/>
      <c r="Y7" s="106"/>
      <c r="Z7" s="179"/>
      <c r="AA7" s="191"/>
      <c r="AB7" s="182"/>
      <c r="AC7" s="171"/>
      <c r="AD7" s="171"/>
      <c r="AE7" s="171"/>
      <c r="AF7" s="191"/>
      <c r="AG7" s="191"/>
      <c r="AH7" s="192"/>
      <c r="AI7" s="187"/>
      <c r="AJ7" s="106"/>
      <c r="AK7" s="106"/>
      <c r="AL7" s="193"/>
      <c r="AM7" s="171"/>
      <c r="AN7" s="171"/>
      <c r="AO7" s="171"/>
      <c r="AP7" s="191"/>
      <c r="AQ7" s="191"/>
      <c r="AR7" s="191"/>
      <c r="AS7" s="106"/>
      <c r="AT7" s="172"/>
      <c r="AU7" s="185"/>
      <c r="AV7" s="191"/>
      <c r="AW7" s="191"/>
      <c r="AX7" s="106"/>
      <c r="AY7" s="171"/>
      <c r="AZ7" s="171"/>
      <c r="BA7" s="171"/>
      <c r="BB7" s="183"/>
      <c r="BC7" s="171"/>
      <c r="BD7" s="191"/>
      <c r="BE7" s="106"/>
      <c r="BF7" s="171"/>
      <c r="BG7" s="192"/>
      <c r="BH7" s="106"/>
      <c r="BI7" s="191"/>
      <c r="BJ7" s="191"/>
      <c r="BK7" s="186" t="n">
        <f aca="false">IFERROR(BJ7-AG7,0)</f>
        <v>0</v>
      </c>
      <c r="BL7" s="171"/>
      <c r="BM7" s="171"/>
      <c r="BN7" s="171"/>
      <c r="BO7" s="171"/>
      <c r="BP7" s="171"/>
      <c r="BQ7" s="70"/>
      <c r="BR7" s="70"/>
    </row>
    <row r="8" customFormat="false" ht="24" hidden="false" customHeight="true" outlineLevel="0" collapsed="false">
      <c r="A8" s="171" t="n">
        <v>5</v>
      </c>
      <c r="B8" s="172"/>
      <c r="C8" s="172"/>
      <c r="D8" s="172"/>
      <c r="E8" s="172"/>
      <c r="F8" s="172"/>
      <c r="G8" s="172"/>
      <c r="H8" s="172"/>
      <c r="I8" s="172"/>
      <c r="J8" s="173"/>
      <c r="K8" s="174"/>
      <c r="L8" s="175"/>
      <c r="M8" s="173"/>
      <c r="N8" s="173"/>
      <c r="O8" s="176"/>
      <c r="P8" s="172"/>
      <c r="Q8" s="172"/>
      <c r="R8" s="172"/>
      <c r="S8" s="177"/>
      <c r="T8" s="178"/>
      <c r="U8" s="179" t="n">
        <f aca="false">SUMIF('Unit-Lease Details'!A:A,A8,'Unit-Lease Details'!J:J)</f>
        <v>0</v>
      </c>
      <c r="V8" s="180" t="str">
        <f aca="false">IFERROR(IF(_xludf.minifs('Unit-Lease Details'!$I$4:$I$33,'Unit-Lease Details'!$A$4:$A$33,A8)=0,"",_xludf.minifs('Unit-Lease Details'!$I$4:$I$33,'Unit-Lease Details'!$A$4:$A$33,A8)),"")</f>
        <v/>
      </c>
      <c r="W8" s="172"/>
      <c r="X8" s="108"/>
      <c r="Y8" s="108"/>
      <c r="Z8" s="179"/>
      <c r="AA8" s="181"/>
      <c r="AB8" s="182"/>
      <c r="AC8" s="172"/>
      <c r="AD8" s="172"/>
      <c r="AE8" s="172"/>
      <c r="AF8" s="181"/>
      <c r="AG8" s="181"/>
      <c r="AH8" s="183"/>
      <c r="AI8" s="173"/>
      <c r="AJ8" s="108"/>
      <c r="AK8" s="108"/>
      <c r="AL8" s="184"/>
      <c r="AM8" s="172"/>
      <c r="AN8" s="172"/>
      <c r="AO8" s="172"/>
      <c r="AP8" s="181"/>
      <c r="AQ8" s="181"/>
      <c r="AR8" s="181"/>
      <c r="AS8" s="108"/>
      <c r="AT8" s="172"/>
      <c r="AU8" s="185"/>
      <c r="AV8" s="181"/>
      <c r="AW8" s="181"/>
      <c r="AX8" s="108"/>
      <c r="AY8" s="172"/>
      <c r="AZ8" s="172"/>
      <c r="BA8" s="172"/>
      <c r="BB8" s="183"/>
      <c r="BC8" s="172"/>
      <c r="BD8" s="181"/>
      <c r="BE8" s="108"/>
      <c r="BF8" s="172"/>
      <c r="BG8" s="183"/>
      <c r="BH8" s="108"/>
      <c r="BI8" s="181"/>
      <c r="BJ8" s="181"/>
      <c r="BK8" s="186" t="n">
        <f aca="false">IFERROR(BJ8-AG8,0)</f>
        <v>0</v>
      </c>
      <c r="BL8" s="172"/>
      <c r="BM8" s="172"/>
      <c r="BN8" s="172"/>
      <c r="BO8" s="172"/>
      <c r="BP8" s="172"/>
      <c r="BQ8" s="70"/>
      <c r="BR8" s="70"/>
    </row>
    <row r="9" customFormat="false" ht="24" hidden="false" customHeight="true" outlineLevel="0" collapsed="false">
      <c r="A9" s="171" t="n">
        <v>6</v>
      </c>
      <c r="B9" s="171"/>
      <c r="C9" s="171"/>
      <c r="D9" s="171"/>
      <c r="E9" s="171"/>
      <c r="F9" s="171"/>
      <c r="G9" s="171"/>
      <c r="H9" s="171"/>
      <c r="I9" s="171"/>
      <c r="J9" s="187"/>
      <c r="K9" s="188"/>
      <c r="L9" s="189"/>
      <c r="M9" s="187"/>
      <c r="N9" s="187"/>
      <c r="O9" s="190"/>
      <c r="P9" s="171"/>
      <c r="Q9" s="171"/>
      <c r="R9" s="171"/>
      <c r="S9" s="194"/>
      <c r="T9" s="178"/>
      <c r="U9" s="179" t="n">
        <f aca="false">SUMIF('Unit-Lease Details'!A:A,A9,'Unit-Lease Details'!J:J)</f>
        <v>0</v>
      </c>
      <c r="V9" s="180" t="str">
        <f aca="false">IFERROR(IF(_xludf.minifs('Unit-Lease Details'!$I$4:$I$33,'Unit-Lease Details'!$A$4:$A$33,A9)=0,"",_xludf.minifs('Unit-Lease Details'!$I$4:$I$33,'Unit-Lease Details'!$A$4:$A$33,A9)),"")</f>
        <v/>
      </c>
      <c r="W9" s="171"/>
      <c r="X9" s="106"/>
      <c r="Y9" s="106"/>
      <c r="Z9" s="179"/>
      <c r="AA9" s="191"/>
      <c r="AB9" s="182"/>
      <c r="AC9" s="171"/>
      <c r="AD9" s="171"/>
      <c r="AE9" s="171"/>
      <c r="AF9" s="191"/>
      <c r="AG9" s="191"/>
      <c r="AH9" s="192"/>
      <c r="AI9" s="187"/>
      <c r="AJ9" s="106"/>
      <c r="AK9" s="106"/>
      <c r="AL9" s="193"/>
      <c r="AM9" s="171"/>
      <c r="AN9" s="171"/>
      <c r="AO9" s="171"/>
      <c r="AP9" s="191"/>
      <c r="AQ9" s="191"/>
      <c r="AR9" s="191"/>
      <c r="AS9" s="106"/>
      <c r="AT9" s="172"/>
      <c r="AU9" s="185"/>
      <c r="AV9" s="191"/>
      <c r="AW9" s="191"/>
      <c r="AX9" s="106"/>
      <c r="AY9" s="171"/>
      <c r="AZ9" s="171"/>
      <c r="BA9" s="171"/>
      <c r="BB9" s="183"/>
      <c r="BC9" s="171"/>
      <c r="BD9" s="191"/>
      <c r="BE9" s="106"/>
      <c r="BF9" s="171"/>
      <c r="BG9" s="192"/>
      <c r="BH9" s="106"/>
      <c r="BI9" s="191"/>
      <c r="BJ9" s="191"/>
      <c r="BK9" s="186" t="n">
        <f aca="false">IFERROR(BJ9-AG9,0)</f>
        <v>0</v>
      </c>
      <c r="BL9" s="171"/>
      <c r="BM9" s="171"/>
      <c r="BN9" s="171"/>
      <c r="BO9" s="171"/>
      <c r="BP9" s="171"/>
      <c r="BQ9" s="70"/>
      <c r="BR9" s="70"/>
    </row>
    <row r="10" customFormat="false" ht="27.75" hidden="false" customHeight="true" outlineLevel="0" collapsed="false">
      <c r="A10" s="171" t="n">
        <v>7</v>
      </c>
      <c r="B10" s="172"/>
      <c r="C10" s="172"/>
      <c r="D10" s="172"/>
      <c r="E10" s="172"/>
      <c r="F10" s="172"/>
      <c r="G10" s="172"/>
      <c r="H10" s="172"/>
      <c r="I10" s="172"/>
      <c r="J10" s="195"/>
      <c r="K10" s="195"/>
      <c r="L10" s="195"/>
      <c r="M10" s="173"/>
      <c r="N10" s="195"/>
      <c r="O10" s="195"/>
      <c r="P10" s="172"/>
      <c r="Q10" s="172"/>
      <c r="R10" s="172"/>
      <c r="S10" s="177"/>
      <c r="T10" s="178"/>
      <c r="U10" s="179" t="n">
        <f aca="false">SUMIF('Unit-Lease Details'!A:A,A10,'Unit-Lease Details'!J:J)</f>
        <v>0</v>
      </c>
      <c r="V10" s="180" t="str">
        <f aca="false">IFERROR(IF(_xludf.minifs('Unit-Lease Details'!$I$4:$I$33,'Unit-Lease Details'!$A$4:$A$33,A10)=0,"",_xludf.minifs('Unit-Lease Details'!$I$4:$I$33,'Unit-Lease Details'!$A$4:$A$33,A10)),"")</f>
        <v/>
      </c>
      <c r="W10" s="172"/>
      <c r="X10" s="108"/>
      <c r="Y10" s="108"/>
      <c r="Z10" s="179"/>
      <c r="AA10" s="181"/>
      <c r="AB10" s="182"/>
      <c r="AC10" s="172"/>
      <c r="AD10" s="172"/>
      <c r="AE10" s="172"/>
      <c r="AF10" s="181"/>
      <c r="AG10" s="181"/>
      <c r="AH10" s="183"/>
      <c r="AI10" s="173"/>
      <c r="AJ10" s="108"/>
      <c r="AK10" s="108"/>
      <c r="AL10" s="184"/>
      <c r="AM10" s="172"/>
      <c r="AN10" s="172"/>
      <c r="AO10" s="172"/>
      <c r="AP10" s="181"/>
      <c r="AQ10" s="181"/>
      <c r="AR10" s="181"/>
      <c r="AS10" s="108"/>
      <c r="AT10" s="172"/>
      <c r="AU10" s="185"/>
      <c r="AV10" s="181"/>
      <c r="AW10" s="181"/>
      <c r="AX10" s="108"/>
      <c r="AY10" s="172"/>
      <c r="AZ10" s="172"/>
      <c r="BA10" s="172"/>
      <c r="BB10" s="183"/>
      <c r="BC10" s="172"/>
      <c r="BD10" s="181"/>
      <c r="BE10" s="108"/>
      <c r="BF10" s="172"/>
      <c r="BG10" s="183"/>
      <c r="BH10" s="108"/>
      <c r="BI10" s="181"/>
      <c r="BJ10" s="181"/>
      <c r="BK10" s="186" t="n">
        <f aca="false">IFERROR(BJ10-AG10,0)</f>
        <v>0</v>
      </c>
      <c r="BL10" s="172"/>
      <c r="BM10" s="172"/>
      <c r="BN10" s="172"/>
      <c r="BO10" s="172"/>
      <c r="BP10" s="172"/>
      <c r="BQ10" s="70"/>
      <c r="BR10" s="70"/>
    </row>
    <row r="11" customFormat="false" ht="27.75" hidden="false" customHeight="true" outlineLevel="0" collapsed="false">
      <c r="A11" s="171" t="n">
        <v>8</v>
      </c>
      <c r="B11" s="171"/>
      <c r="C11" s="171"/>
      <c r="D11" s="171"/>
      <c r="E11" s="171"/>
      <c r="F11" s="171"/>
      <c r="G11" s="171"/>
      <c r="H11" s="171"/>
      <c r="I11" s="171"/>
      <c r="J11" s="187"/>
      <c r="K11" s="188"/>
      <c r="L11" s="189"/>
      <c r="M11" s="187"/>
      <c r="N11" s="187"/>
      <c r="O11" s="190"/>
      <c r="P11" s="171"/>
      <c r="Q11" s="171"/>
      <c r="R11" s="171"/>
      <c r="S11" s="194"/>
      <c r="T11" s="178" t="str">
        <f aca="false">IFERROR(IF(COUNTIF('Unit-Lease Details'!A:A,A11)=0,"No units",COUNTIFS('Unit-Lease Details'!A:A,A11,'Unit-Lease Details'!D:D,"Occupied")&amp;" of "&amp;COUNTIF('Unit-Lease Details'!A:A,A11)&amp;" occupied"),"")</f>
        <v>No units</v>
      </c>
      <c r="U11" s="179" t="n">
        <f aca="false">SUMIF('Unit-Lease Details'!A:A,A11,'Unit-Lease Details'!J:J)</f>
        <v>0</v>
      </c>
      <c r="V11" s="180" t="str">
        <f aca="false">IFERROR(IF(_xludf.minifs('Unit-Lease Details'!$I$4:$I$33,'Unit-Lease Details'!$A$4:$A$33,A11)=0,"",_xludf.minifs('Unit-Lease Details'!$I$4:$I$33,'Unit-Lease Details'!$A$4:$A$33,A11)),"")</f>
        <v/>
      </c>
      <c r="W11" s="171"/>
      <c r="X11" s="106"/>
      <c r="Y11" s="106"/>
      <c r="Z11" s="179"/>
      <c r="AA11" s="191"/>
      <c r="AB11" s="182"/>
      <c r="AC11" s="171"/>
      <c r="AD11" s="171"/>
      <c r="AE11" s="171"/>
      <c r="AF11" s="191"/>
      <c r="AG11" s="191"/>
      <c r="AH11" s="192"/>
      <c r="AI11" s="187"/>
      <c r="AJ11" s="106"/>
      <c r="AK11" s="106"/>
      <c r="AL11" s="193"/>
      <c r="AM11" s="171"/>
      <c r="AN11" s="171"/>
      <c r="AO11" s="171"/>
      <c r="AP11" s="191"/>
      <c r="AQ11" s="191"/>
      <c r="AR11" s="191"/>
      <c r="AS11" s="106"/>
      <c r="AT11" s="171"/>
      <c r="AU11" s="196"/>
      <c r="AV11" s="191"/>
      <c r="AW11" s="191"/>
      <c r="AX11" s="106"/>
      <c r="AY11" s="171"/>
      <c r="AZ11" s="171"/>
      <c r="BA11" s="171"/>
      <c r="BB11" s="183"/>
      <c r="BC11" s="171"/>
      <c r="BD11" s="191"/>
      <c r="BE11" s="106"/>
      <c r="BF11" s="171"/>
      <c r="BG11" s="192"/>
      <c r="BH11" s="106"/>
      <c r="BI11" s="191"/>
      <c r="BJ11" s="191"/>
      <c r="BK11" s="186" t="n">
        <f aca="false">IFERROR(BJ11-AG11,0)</f>
        <v>0</v>
      </c>
      <c r="BL11" s="171"/>
      <c r="BM11" s="171"/>
      <c r="BN11" s="171"/>
      <c r="BO11" s="171"/>
      <c r="BP11" s="171"/>
      <c r="BQ11" s="70"/>
      <c r="BR11" s="70"/>
    </row>
    <row r="12" customFormat="false" ht="27.75" hidden="false" customHeight="true" outlineLevel="0" collapsed="false">
      <c r="A12" s="171" t="n">
        <v>9</v>
      </c>
      <c r="B12" s="172"/>
      <c r="C12" s="172"/>
      <c r="D12" s="172"/>
      <c r="E12" s="172"/>
      <c r="F12" s="172"/>
      <c r="G12" s="172"/>
      <c r="H12" s="172"/>
      <c r="I12" s="172"/>
      <c r="J12" s="173"/>
      <c r="K12" s="174"/>
      <c r="L12" s="175"/>
      <c r="M12" s="173"/>
      <c r="N12" s="173"/>
      <c r="O12" s="176"/>
      <c r="P12" s="172"/>
      <c r="Q12" s="172"/>
      <c r="R12" s="172"/>
      <c r="S12" s="177"/>
      <c r="T12" s="178" t="str">
        <f aca="false">IFERROR(IF(COUNTIF('Unit-Lease Details'!A:A,A12)=0,"No units",COUNTIFS('Unit-Lease Details'!A:A,A12,'Unit-Lease Details'!D:D,"Occupied")&amp;" of "&amp;COUNTIF('Unit-Lease Details'!A:A,A12)&amp;" occupied"),"")</f>
        <v>No units</v>
      </c>
      <c r="U12" s="179" t="n">
        <f aca="false">SUMIF('Unit-Lease Details'!A:A,A12,'Unit-Lease Details'!J:J)</f>
        <v>0</v>
      </c>
      <c r="V12" s="180" t="str">
        <f aca="false">IFERROR(IF(_xludf.minifs('Unit-Lease Details'!$I$4:$I$33,'Unit-Lease Details'!$A$4:$A$33,A12)=0,"",_xludf.minifs('Unit-Lease Details'!$I$4:$I$33,'Unit-Lease Details'!$A$4:$A$33,A12)),"")</f>
        <v/>
      </c>
      <c r="W12" s="172"/>
      <c r="X12" s="108"/>
      <c r="Y12" s="108"/>
      <c r="Z12" s="179"/>
      <c r="AA12" s="181"/>
      <c r="AB12" s="182"/>
      <c r="AC12" s="172"/>
      <c r="AD12" s="172"/>
      <c r="AE12" s="172"/>
      <c r="AF12" s="181"/>
      <c r="AG12" s="181"/>
      <c r="AH12" s="183"/>
      <c r="AI12" s="173"/>
      <c r="AJ12" s="108"/>
      <c r="AK12" s="108"/>
      <c r="AL12" s="184"/>
      <c r="AM12" s="172"/>
      <c r="AN12" s="172"/>
      <c r="AO12" s="172"/>
      <c r="AP12" s="181"/>
      <c r="AQ12" s="181"/>
      <c r="AR12" s="181"/>
      <c r="AS12" s="108"/>
      <c r="AT12" s="172"/>
      <c r="AU12" s="185"/>
      <c r="AV12" s="181"/>
      <c r="AW12" s="181"/>
      <c r="AX12" s="108"/>
      <c r="AY12" s="172"/>
      <c r="AZ12" s="172"/>
      <c r="BA12" s="172"/>
      <c r="BB12" s="183"/>
      <c r="BC12" s="172"/>
      <c r="BD12" s="181"/>
      <c r="BE12" s="108"/>
      <c r="BF12" s="172"/>
      <c r="BG12" s="183"/>
      <c r="BH12" s="108"/>
      <c r="BI12" s="181"/>
      <c r="BJ12" s="181"/>
      <c r="BK12" s="186" t="n">
        <f aca="false">IFERROR(BJ12-AG12,0)</f>
        <v>0</v>
      </c>
      <c r="BL12" s="172"/>
      <c r="BM12" s="172"/>
      <c r="BN12" s="172"/>
      <c r="BO12" s="172"/>
      <c r="BP12" s="172"/>
      <c r="BQ12" s="70"/>
      <c r="BR12" s="70"/>
    </row>
    <row r="13" customFormat="false" ht="27.75" hidden="false" customHeight="true" outlineLevel="0" collapsed="false">
      <c r="A13" s="171" t="n">
        <v>10</v>
      </c>
      <c r="B13" s="171"/>
      <c r="C13" s="171"/>
      <c r="D13" s="171"/>
      <c r="E13" s="171"/>
      <c r="F13" s="171"/>
      <c r="G13" s="171"/>
      <c r="H13" s="171"/>
      <c r="I13" s="171"/>
      <c r="J13" s="187"/>
      <c r="K13" s="188"/>
      <c r="L13" s="189"/>
      <c r="M13" s="187"/>
      <c r="N13" s="187"/>
      <c r="O13" s="190"/>
      <c r="P13" s="171"/>
      <c r="Q13" s="171"/>
      <c r="R13" s="171"/>
      <c r="S13" s="194"/>
      <c r="T13" s="178" t="str">
        <f aca="false">IFERROR(IF(COUNTIF('Unit-Lease Details'!A:A,A13)=0,"No units",COUNTIFS('Unit-Lease Details'!A:A,A13,'Unit-Lease Details'!D:D,"Occupied")&amp;" of "&amp;COUNTIF('Unit-Lease Details'!A:A,A13)&amp;" occupied"),"")</f>
        <v>No units</v>
      </c>
      <c r="U13" s="179" t="n">
        <f aca="false">SUMIF('Unit-Lease Details'!A:A,A13,'Unit-Lease Details'!J:J)</f>
        <v>0</v>
      </c>
      <c r="V13" s="180" t="str">
        <f aca="false">IFERROR(IF(_xludf.minifs('Unit-Lease Details'!$I$4:$I$33,'Unit-Lease Details'!$A$4:$A$33,A13)=0,"",_xludf.minifs('Unit-Lease Details'!$I$4:$I$33,'Unit-Lease Details'!$A$4:$A$33,A13)),"")</f>
        <v/>
      </c>
      <c r="W13" s="171"/>
      <c r="X13" s="106"/>
      <c r="Y13" s="106"/>
      <c r="Z13" s="179"/>
      <c r="AA13" s="191"/>
      <c r="AB13" s="171"/>
      <c r="AC13" s="171"/>
      <c r="AD13" s="171"/>
      <c r="AE13" s="171"/>
      <c r="AF13" s="191"/>
      <c r="AG13" s="191"/>
      <c r="AH13" s="192"/>
      <c r="AI13" s="187"/>
      <c r="AJ13" s="106"/>
      <c r="AK13" s="106"/>
      <c r="AL13" s="193"/>
      <c r="AM13" s="171"/>
      <c r="AN13" s="171"/>
      <c r="AO13" s="171"/>
      <c r="AP13" s="191"/>
      <c r="AQ13" s="191"/>
      <c r="AR13" s="191"/>
      <c r="AS13" s="106"/>
      <c r="AT13" s="171"/>
      <c r="AU13" s="196"/>
      <c r="AV13" s="191"/>
      <c r="AW13" s="191"/>
      <c r="AX13" s="106"/>
      <c r="AY13" s="171"/>
      <c r="AZ13" s="171"/>
      <c r="BA13" s="171"/>
      <c r="BB13" s="183"/>
      <c r="BC13" s="171"/>
      <c r="BD13" s="191"/>
      <c r="BE13" s="106"/>
      <c r="BF13" s="171"/>
      <c r="BG13" s="192"/>
      <c r="BH13" s="106"/>
      <c r="BI13" s="191"/>
      <c r="BJ13" s="191"/>
      <c r="BK13" s="186" t="n">
        <f aca="false">IFERROR(BJ13-AG13,0)</f>
        <v>0</v>
      </c>
      <c r="BL13" s="171"/>
      <c r="BM13" s="171"/>
      <c r="BN13" s="171"/>
      <c r="BO13" s="171"/>
      <c r="BP13" s="171"/>
      <c r="BQ13" s="70"/>
      <c r="BR13" s="70"/>
    </row>
    <row r="14" customFormat="false" ht="15" hidden="false" customHeight="true" outlineLevel="0" collapsed="false">
      <c r="V14" s="197"/>
      <c r="AU14" s="197"/>
    </row>
    <row r="15" customFormat="false" ht="14.25" hidden="false" customHeight="true" outlineLevel="0" collapsed="false">
      <c r="B15" s="198" t="s">
        <v>28</v>
      </c>
      <c r="V15" s="197"/>
      <c r="Z15" s="199" t="n">
        <f aca="false">SUM(Z4:Z13)</f>
        <v>0</v>
      </c>
      <c r="AF15" s="199" t="n">
        <f aca="false">SUM(AF4:AF13)</f>
        <v>200000</v>
      </c>
      <c r="AG15" s="199" t="n">
        <f aca="false">SUM(AG4:AG13)</f>
        <v>185000</v>
      </c>
      <c r="AL15" s="200" t="n">
        <f aca="false">SUM(AL4:AL13)</f>
        <v>1330.6</v>
      </c>
      <c r="AR15" s="199" t="n">
        <f aca="false">SUM(AR4:AR13)</f>
        <v>1500</v>
      </c>
      <c r="AU15" s="197"/>
      <c r="AV15" s="199" t="n">
        <f aca="false">SUM(AV4:AV13)</f>
        <v>3500</v>
      </c>
      <c r="BD15" s="199" t="n">
        <f aca="false">SUM(BD4:BD13)</f>
        <v>0</v>
      </c>
      <c r="BI15" s="199" t="n">
        <f aca="false">SUM(BI4:BI13)</f>
        <v>215000</v>
      </c>
      <c r="BJ15" s="199" t="n">
        <f aca="false">SUM(BJ4:BJ13)</f>
        <v>250000</v>
      </c>
      <c r="BK15" s="199" t="n">
        <f aca="false">SUM(BK4:BK13)</f>
        <v>65000</v>
      </c>
    </row>
    <row r="16" customFormat="false" ht="15" hidden="false" customHeight="true" outlineLevel="0" collapsed="false">
      <c r="V16" s="197"/>
      <c r="AU16" s="197"/>
    </row>
    <row r="17" customFormat="false" ht="15" hidden="false" customHeight="true" outlineLevel="0" collapsed="false">
      <c r="V17" s="197"/>
      <c r="AU17" s="197"/>
    </row>
    <row r="18" customFormat="false" ht="15" hidden="false" customHeight="true" outlineLevel="0" collapsed="false">
      <c r="V18" s="197"/>
      <c r="AU18" s="197"/>
    </row>
    <row r="19" customFormat="false" ht="15" hidden="false" customHeight="true" outlineLevel="0" collapsed="false">
      <c r="V19" s="197"/>
      <c r="AU19" s="197"/>
    </row>
    <row r="20" customFormat="false" ht="15" hidden="false" customHeight="true" outlineLevel="0" collapsed="false">
      <c r="V20" s="197"/>
      <c r="AU20" s="197"/>
    </row>
    <row r="21" customFormat="false" ht="15.75" hidden="false" customHeight="true" outlineLevel="0" collapsed="false">
      <c r="V21" s="197"/>
      <c r="AU21" s="197"/>
    </row>
    <row r="22" customFormat="false" ht="15.75" hidden="false" customHeight="true" outlineLevel="0" collapsed="false">
      <c r="V22" s="197"/>
      <c r="AU22" s="197"/>
    </row>
    <row r="23" customFormat="false" ht="15.75" hidden="false" customHeight="true" outlineLevel="0" collapsed="false">
      <c r="V23" s="197"/>
      <c r="AU23" s="197"/>
    </row>
    <row r="24" customFormat="false" ht="15.75" hidden="false" customHeight="true" outlineLevel="0" collapsed="false">
      <c r="V24" s="197"/>
      <c r="AU24" s="197"/>
    </row>
    <row r="25" customFormat="false" ht="15.75" hidden="false" customHeight="true" outlineLevel="0" collapsed="false">
      <c r="V25" s="197"/>
      <c r="AU25" s="197"/>
    </row>
    <row r="26" customFormat="false" ht="15.75" hidden="false" customHeight="true" outlineLevel="0" collapsed="false">
      <c r="V26" s="197"/>
      <c r="AU26" s="197"/>
    </row>
    <row r="27" customFormat="false" ht="15.75" hidden="false" customHeight="true" outlineLevel="0" collapsed="false">
      <c r="V27" s="197"/>
      <c r="AU27" s="197"/>
    </row>
    <row r="28" customFormat="false" ht="15.75" hidden="false" customHeight="true" outlineLevel="0" collapsed="false">
      <c r="V28" s="197"/>
      <c r="AU28" s="197"/>
    </row>
    <row r="29" customFormat="false" ht="15.75" hidden="false" customHeight="true" outlineLevel="0" collapsed="false">
      <c r="V29" s="197"/>
      <c r="AU29" s="197"/>
    </row>
    <row r="30" customFormat="false" ht="15.75" hidden="false" customHeight="true" outlineLevel="0" collapsed="false">
      <c r="V30" s="197"/>
      <c r="AU30" s="197"/>
    </row>
    <row r="31" customFormat="false" ht="15.75" hidden="false" customHeight="true" outlineLevel="0" collapsed="false">
      <c r="V31" s="197"/>
      <c r="AU31" s="197"/>
    </row>
    <row r="32" customFormat="false" ht="15.75" hidden="false" customHeight="true" outlineLevel="0" collapsed="false">
      <c r="V32" s="197"/>
      <c r="AU32" s="197"/>
    </row>
    <row r="33" customFormat="false" ht="15.75" hidden="false" customHeight="true" outlineLevel="0" collapsed="false">
      <c r="V33" s="197"/>
      <c r="AU33" s="197"/>
    </row>
    <row r="34" customFormat="false" ht="15.75" hidden="false" customHeight="true" outlineLevel="0" collapsed="false">
      <c r="V34" s="197"/>
      <c r="AU34" s="197"/>
    </row>
    <row r="35" customFormat="false" ht="15.75" hidden="false" customHeight="true" outlineLevel="0" collapsed="false">
      <c r="V35" s="197"/>
      <c r="AU35" s="197"/>
    </row>
    <row r="36" customFormat="false" ht="15.75" hidden="false" customHeight="true" outlineLevel="0" collapsed="false">
      <c r="V36" s="197"/>
      <c r="AU36" s="197"/>
    </row>
    <row r="37" customFormat="false" ht="15.75" hidden="false" customHeight="true" outlineLevel="0" collapsed="false">
      <c r="V37" s="197"/>
      <c r="AU37" s="197"/>
    </row>
    <row r="38" customFormat="false" ht="15.75" hidden="false" customHeight="true" outlineLevel="0" collapsed="false">
      <c r="V38" s="197"/>
      <c r="AU38" s="197"/>
    </row>
    <row r="39" customFormat="false" ht="15.75" hidden="false" customHeight="true" outlineLevel="0" collapsed="false">
      <c r="V39" s="197"/>
      <c r="AU39" s="197"/>
    </row>
    <row r="40" customFormat="false" ht="15.75" hidden="false" customHeight="true" outlineLevel="0" collapsed="false">
      <c r="V40" s="197"/>
      <c r="AU40" s="197"/>
    </row>
    <row r="41" customFormat="false" ht="15.75" hidden="false" customHeight="true" outlineLevel="0" collapsed="false">
      <c r="V41" s="197"/>
      <c r="AU41" s="197"/>
    </row>
    <row r="42" customFormat="false" ht="15.75" hidden="false" customHeight="true" outlineLevel="0" collapsed="false">
      <c r="V42" s="197"/>
      <c r="AU42" s="197"/>
    </row>
    <row r="43" customFormat="false" ht="15.75" hidden="false" customHeight="true" outlineLevel="0" collapsed="false">
      <c r="V43" s="197"/>
      <c r="AU43" s="197"/>
    </row>
    <row r="44" customFormat="false" ht="15.75" hidden="false" customHeight="true" outlineLevel="0" collapsed="false">
      <c r="V44" s="197"/>
      <c r="AU44" s="197"/>
    </row>
    <row r="45" customFormat="false" ht="15.75" hidden="false" customHeight="true" outlineLevel="0" collapsed="false">
      <c r="V45" s="197"/>
      <c r="AU45" s="197"/>
    </row>
    <row r="46" customFormat="false" ht="15.75" hidden="false" customHeight="true" outlineLevel="0" collapsed="false">
      <c r="V46" s="197"/>
      <c r="AU46" s="197"/>
    </row>
    <row r="47" customFormat="false" ht="15.75" hidden="false" customHeight="true" outlineLevel="0" collapsed="false">
      <c r="V47" s="197"/>
      <c r="AU47" s="197"/>
    </row>
    <row r="48" customFormat="false" ht="15.75" hidden="false" customHeight="true" outlineLevel="0" collapsed="false">
      <c r="V48" s="197"/>
      <c r="AU48" s="197"/>
    </row>
    <row r="49" customFormat="false" ht="15.75" hidden="false" customHeight="true" outlineLevel="0" collapsed="false">
      <c r="V49" s="197"/>
      <c r="AU49" s="197"/>
    </row>
    <row r="50" customFormat="false" ht="15.75" hidden="false" customHeight="true" outlineLevel="0" collapsed="false">
      <c r="V50" s="197"/>
      <c r="AU50" s="197"/>
    </row>
    <row r="51" customFormat="false" ht="15.75" hidden="false" customHeight="true" outlineLevel="0" collapsed="false">
      <c r="V51" s="197"/>
      <c r="AU51" s="197"/>
    </row>
    <row r="52" customFormat="false" ht="15.75" hidden="false" customHeight="true" outlineLevel="0" collapsed="false">
      <c r="V52" s="197"/>
      <c r="AU52" s="197"/>
    </row>
    <row r="53" customFormat="false" ht="15.75" hidden="false" customHeight="true" outlineLevel="0" collapsed="false">
      <c r="V53" s="197"/>
      <c r="AU53" s="197"/>
    </row>
    <row r="54" customFormat="false" ht="15.75" hidden="false" customHeight="true" outlineLevel="0" collapsed="false">
      <c r="V54" s="197"/>
      <c r="AU54" s="197"/>
    </row>
    <row r="55" customFormat="false" ht="15.75" hidden="false" customHeight="true" outlineLevel="0" collapsed="false">
      <c r="V55" s="197"/>
      <c r="AU55" s="197"/>
    </row>
    <row r="56" customFormat="false" ht="15.75" hidden="false" customHeight="true" outlineLevel="0" collapsed="false">
      <c r="V56" s="197"/>
      <c r="AU56" s="197"/>
    </row>
    <row r="57" customFormat="false" ht="15.75" hidden="false" customHeight="true" outlineLevel="0" collapsed="false">
      <c r="V57" s="197"/>
      <c r="AU57" s="197"/>
    </row>
    <row r="58" customFormat="false" ht="15.75" hidden="false" customHeight="true" outlineLevel="0" collapsed="false">
      <c r="V58" s="197"/>
      <c r="AU58" s="197"/>
    </row>
    <row r="59" customFormat="false" ht="15.75" hidden="false" customHeight="true" outlineLevel="0" collapsed="false">
      <c r="V59" s="197"/>
      <c r="AU59" s="197"/>
    </row>
    <row r="60" customFormat="false" ht="15.75" hidden="false" customHeight="true" outlineLevel="0" collapsed="false">
      <c r="V60" s="197"/>
      <c r="AU60" s="197"/>
    </row>
    <row r="61" customFormat="false" ht="15.75" hidden="false" customHeight="true" outlineLevel="0" collapsed="false">
      <c r="V61" s="197"/>
      <c r="AU61" s="197"/>
    </row>
    <row r="62" customFormat="false" ht="15.75" hidden="false" customHeight="true" outlineLevel="0" collapsed="false">
      <c r="V62" s="197"/>
      <c r="AU62" s="197"/>
    </row>
    <row r="63" customFormat="false" ht="15.75" hidden="false" customHeight="true" outlineLevel="0" collapsed="false">
      <c r="V63" s="197"/>
      <c r="AU63" s="197"/>
    </row>
    <row r="64" customFormat="false" ht="15.75" hidden="false" customHeight="true" outlineLevel="0" collapsed="false">
      <c r="V64" s="197"/>
      <c r="AU64" s="197"/>
    </row>
    <row r="65" customFormat="false" ht="15.75" hidden="false" customHeight="true" outlineLevel="0" collapsed="false">
      <c r="V65" s="197"/>
      <c r="AU65" s="197"/>
    </row>
    <row r="66" customFormat="false" ht="15.75" hidden="false" customHeight="true" outlineLevel="0" collapsed="false">
      <c r="V66" s="197"/>
      <c r="AU66" s="197"/>
    </row>
    <row r="67" customFormat="false" ht="15.75" hidden="false" customHeight="true" outlineLevel="0" collapsed="false">
      <c r="V67" s="197"/>
      <c r="AU67" s="197"/>
    </row>
    <row r="68" customFormat="false" ht="15.75" hidden="false" customHeight="true" outlineLevel="0" collapsed="false">
      <c r="V68" s="197"/>
      <c r="AU68" s="197"/>
    </row>
    <row r="69" customFormat="false" ht="15.75" hidden="false" customHeight="true" outlineLevel="0" collapsed="false">
      <c r="V69" s="197"/>
      <c r="AU69" s="197"/>
    </row>
    <row r="70" customFormat="false" ht="15.75" hidden="false" customHeight="true" outlineLevel="0" collapsed="false">
      <c r="V70" s="197"/>
      <c r="AU70" s="197"/>
    </row>
    <row r="71" customFormat="false" ht="15.75" hidden="false" customHeight="true" outlineLevel="0" collapsed="false">
      <c r="V71" s="197"/>
      <c r="AU71" s="197"/>
    </row>
    <row r="72" customFormat="false" ht="15.75" hidden="false" customHeight="true" outlineLevel="0" collapsed="false">
      <c r="V72" s="197"/>
      <c r="AU72" s="197"/>
    </row>
    <row r="73" customFormat="false" ht="15.75" hidden="false" customHeight="true" outlineLevel="0" collapsed="false">
      <c r="V73" s="197"/>
      <c r="AU73" s="197"/>
    </row>
    <row r="74" customFormat="false" ht="15.75" hidden="false" customHeight="true" outlineLevel="0" collapsed="false">
      <c r="V74" s="197"/>
      <c r="AU74" s="197"/>
    </row>
    <row r="75" customFormat="false" ht="15.75" hidden="false" customHeight="true" outlineLevel="0" collapsed="false">
      <c r="V75" s="197"/>
      <c r="AU75" s="197"/>
    </row>
    <row r="76" customFormat="false" ht="15.75" hidden="false" customHeight="true" outlineLevel="0" collapsed="false">
      <c r="V76" s="197"/>
      <c r="AU76" s="197"/>
    </row>
    <row r="77" customFormat="false" ht="15.75" hidden="false" customHeight="true" outlineLevel="0" collapsed="false">
      <c r="V77" s="197"/>
      <c r="AU77" s="197"/>
    </row>
    <row r="78" customFormat="false" ht="15.75" hidden="false" customHeight="true" outlineLevel="0" collapsed="false">
      <c r="V78" s="197"/>
      <c r="AU78" s="197"/>
    </row>
    <row r="79" customFormat="false" ht="15.75" hidden="false" customHeight="true" outlineLevel="0" collapsed="false">
      <c r="V79" s="197"/>
      <c r="AU79" s="197"/>
    </row>
    <row r="80" customFormat="false" ht="15.75" hidden="false" customHeight="true" outlineLevel="0" collapsed="false">
      <c r="V80" s="197"/>
      <c r="AU80" s="197"/>
    </row>
    <row r="81" customFormat="false" ht="15.75" hidden="false" customHeight="true" outlineLevel="0" collapsed="false">
      <c r="V81" s="197"/>
      <c r="AU81" s="197"/>
    </row>
    <row r="82" customFormat="false" ht="15.75" hidden="false" customHeight="true" outlineLevel="0" collapsed="false">
      <c r="V82" s="197"/>
      <c r="AU82" s="197"/>
    </row>
    <row r="83" customFormat="false" ht="15.75" hidden="false" customHeight="true" outlineLevel="0" collapsed="false">
      <c r="V83" s="197"/>
      <c r="AU83" s="197"/>
    </row>
    <row r="84" customFormat="false" ht="15.75" hidden="false" customHeight="true" outlineLevel="0" collapsed="false">
      <c r="V84" s="197"/>
      <c r="AU84" s="197"/>
    </row>
    <row r="85" customFormat="false" ht="15.75" hidden="false" customHeight="true" outlineLevel="0" collapsed="false">
      <c r="V85" s="197"/>
      <c r="AU85" s="197"/>
    </row>
    <row r="86" customFormat="false" ht="15.75" hidden="false" customHeight="true" outlineLevel="0" collapsed="false">
      <c r="V86" s="197"/>
      <c r="AU86" s="197"/>
    </row>
    <row r="87" customFormat="false" ht="15.75" hidden="false" customHeight="true" outlineLevel="0" collapsed="false">
      <c r="V87" s="197"/>
      <c r="AU87" s="197"/>
    </row>
    <row r="88" customFormat="false" ht="15.75" hidden="false" customHeight="true" outlineLevel="0" collapsed="false">
      <c r="V88" s="197"/>
      <c r="AU88" s="197"/>
    </row>
    <row r="89" customFormat="false" ht="15.75" hidden="false" customHeight="true" outlineLevel="0" collapsed="false">
      <c r="V89" s="197"/>
      <c r="AU89" s="197"/>
    </row>
    <row r="90" customFormat="false" ht="15.75" hidden="false" customHeight="true" outlineLevel="0" collapsed="false">
      <c r="V90" s="197"/>
      <c r="AU90" s="197"/>
    </row>
    <row r="91" customFormat="false" ht="15.75" hidden="false" customHeight="true" outlineLevel="0" collapsed="false">
      <c r="V91" s="197"/>
      <c r="AU91" s="197"/>
    </row>
    <row r="92" customFormat="false" ht="15.75" hidden="false" customHeight="true" outlineLevel="0" collapsed="false">
      <c r="V92" s="197"/>
      <c r="AU92" s="197"/>
    </row>
    <row r="93" customFormat="false" ht="15.75" hidden="false" customHeight="true" outlineLevel="0" collapsed="false">
      <c r="V93" s="197"/>
      <c r="AU93" s="197"/>
    </row>
    <row r="94" customFormat="false" ht="15.75" hidden="false" customHeight="true" outlineLevel="0" collapsed="false">
      <c r="V94" s="197"/>
      <c r="AU94" s="197"/>
    </row>
    <row r="95" customFormat="false" ht="15.75" hidden="false" customHeight="true" outlineLevel="0" collapsed="false">
      <c r="V95" s="197"/>
      <c r="AU95" s="197"/>
    </row>
    <row r="96" customFormat="false" ht="15.75" hidden="false" customHeight="true" outlineLevel="0" collapsed="false">
      <c r="V96" s="197"/>
      <c r="AU96" s="197"/>
    </row>
    <row r="97" customFormat="false" ht="15.75" hidden="false" customHeight="true" outlineLevel="0" collapsed="false">
      <c r="V97" s="197"/>
      <c r="AU97" s="197"/>
    </row>
    <row r="98" customFormat="false" ht="15.75" hidden="false" customHeight="true" outlineLevel="0" collapsed="false">
      <c r="V98" s="197"/>
      <c r="AU98" s="197"/>
    </row>
    <row r="99" customFormat="false" ht="15.75" hidden="false" customHeight="true" outlineLevel="0" collapsed="false">
      <c r="V99" s="197"/>
      <c r="AU99" s="197"/>
    </row>
    <row r="100" customFormat="false" ht="15.75" hidden="false" customHeight="true" outlineLevel="0" collapsed="false">
      <c r="V100" s="197"/>
      <c r="AU100" s="197"/>
    </row>
    <row r="101" customFormat="false" ht="15.75" hidden="false" customHeight="true" outlineLevel="0" collapsed="false">
      <c r="V101" s="197"/>
      <c r="AU101" s="197"/>
    </row>
    <row r="102" customFormat="false" ht="15.75" hidden="false" customHeight="true" outlineLevel="0" collapsed="false">
      <c r="V102" s="197"/>
      <c r="AU102" s="197"/>
    </row>
    <row r="103" customFormat="false" ht="15.75" hidden="false" customHeight="true" outlineLevel="0" collapsed="false">
      <c r="V103" s="197"/>
      <c r="AU103" s="197"/>
    </row>
    <row r="104" customFormat="false" ht="15.75" hidden="false" customHeight="true" outlineLevel="0" collapsed="false">
      <c r="V104" s="197"/>
      <c r="AU104" s="197"/>
    </row>
    <row r="105" customFormat="false" ht="15.75" hidden="false" customHeight="true" outlineLevel="0" collapsed="false">
      <c r="V105" s="197"/>
      <c r="AU105" s="197"/>
    </row>
    <row r="106" customFormat="false" ht="15.75" hidden="false" customHeight="true" outlineLevel="0" collapsed="false">
      <c r="V106" s="197"/>
      <c r="AU106" s="197"/>
    </row>
    <row r="107" customFormat="false" ht="15.75" hidden="false" customHeight="true" outlineLevel="0" collapsed="false">
      <c r="V107" s="197"/>
      <c r="AU107" s="197"/>
    </row>
    <row r="108" customFormat="false" ht="15.75" hidden="false" customHeight="true" outlineLevel="0" collapsed="false">
      <c r="V108" s="197"/>
      <c r="AU108" s="197"/>
    </row>
    <row r="109" customFormat="false" ht="15.75" hidden="false" customHeight="true" outlineLevel="0" collapsed="false">
      <c r="V109" s="197"/>
      <c r="AU109" s="197"/>
    </row>
    <row r="110" customFormat="false" ht="15.75" hidden="false" customHeight="true" outlineLevel="0" collapsed="false">
      <c r="V110" s="197"/>
      <c r="AU110" s="197"/>
    </row>
    <row r="111" customFormat="false" ht="15.75" hidden="false" customHeight="true" outlineLevel="0" collapsed="false">
      <c r="V111" s="197"/>
      <c r="AU111" s="197"/>
    </row>
    <row r="112" customFormat="false" ht="15.75" hidden="false" customHeight="true" outlineLevel="0" collapsed="false">
      <c r="V112" s="197"/>
      <c r="AU112" s="197"/>
    </row>
    <row r="113" customFormat="false" ht="15.75" hidden="false" customHeight="true" outlineLevel="0" collapsed="false">
      <c r="V113" s="197"/>
      <c r="AU113" s="197"/>
    </row>
    <row r="114" customFormat="false" ht="15.75" hidden="false" customHeight="true" outlineLevel="0" collapsed="false">
      <c r="V114" s="197"/>
      <c r="AU114" s="197"/>
    </row>
    <row r="115" customFormat="false" ht="15.75" hidden="false" customHeight="true" outlineLevel="0" collapsed="false">
      <c r="V115" s="197"/>
      <c r="AU115" s="197"/>
    </row>
    <row r="116" customFormat="false" ht="15.75" hidden="false" customHeight="true" outlineLevel="0" collapsed="false">
      <c r="V116" s="197"/>
      <c r="AU116" s="197"/>
    </row>
    <row r="117" customFormat="false" ht="15.75" hidden="false" customHeight="true" outlineLevel="0" collapsed="false">
      <c r="V117" s="197"/>
      <c r="AU117" s="197"/>
    </row>
    <row r="118" customFormat="false" ht="15.75" hidden="false" customHeight="true" outlineLevel="0" collapsed="false">
      <c r="V118" s="197"/>
      <c r="AU118" s="197"/>
    </row>
    <row r="119" customFormat="false" ht="15.75" hidden="false" customHeight="true" outlineLevel="0" collapsed="false">
      <c r="V119" s="197"/>
      <c r="AU119" s="197"/>
    </row>
    <row r="120" customFormat="false" ht="15.75" hidden="false" customHeight="true" outlineLevel="0" collapsed="false">
      <c r="V120" s="197"/>
      <c r="AU120" s="197"/>
    </row>
    <row r="121" customFormat="false" ht="15.75" hidden="false" customHeight="true" outlineLevel="0" collapsed="false">
      <c r="V121" s="197"/>
      <c r="AU121" s="197"/>
    </row>
    <row r="122" customFormat="false" ht="15.75" hidden="false" customHeight="true" outlineLevel="0" collapsed="false">
      <c r="V122" s="197"/>
      <c r="AU122" s="197"/>
    </row>
    <row r="123" customFormat="false" ht="15.75" hidden="false" customHeight="true" outlineLevel="0" collapsed="false">
      <c r="V123" s="197"/>
      <c r="AU123" s="197"/>
    </row>
    <row r="124" customFormat="false" ht="15.75" hidden="false" customHeight="true" outlineLevel="0" collapsed="false">
      <c r="V124" s="197"/>
      <c r="AU124" s="197"/>
    </row>
    <row r="125" customFormat="false" ht="15.75" hidden="false" customHeight="true" outlineLevel="0" collapsed="false">
      <c r="V125" s="197"/>
      <c r="AU125" s="197"/>
    </row>
    <row r="126" customFormat="false" ht="15.75" hidden="false" customHeight="true" outlineLevel="0" collapsed="false">
      <c r="V126" s="197"/>
      <c r="AU126" s="197"/>
    </row>
    <row r="127" customFormat="false" ht="15.75" hidden="false" customHeight="true" outlineLevel="0" collapsed="false">
      <c r="V127" s="197"/>
      <c r="AU127" s="197"/>
    </row>
    <row r="128" customFormat="false" ht="15.75" hidden="false" customHeight="true" outlineLevel="0" collapsed="false">
      <c r="V128" s="197"/>
      <c r="AU128" s="197"/>
    </row>
    <row r="129" customFormat="false" ht="15.75" hidden="false" customHeight="true" outlineLevel="0" collapsed="false">
      <c r="V129" s="197"/>
      <c r="AU129" s="197"/>
    </row>
    <row r="130" customFormat="false" ht="15.75" hidden="false" customHeight="true" outlineLevel="0" collapsed="false">
      <c r="V130" s="197"/>
      <c r="AU130" s="197"/>
    </row>
    <row r="131" customFormat="false" ht="15.75" hidden="false" customHeight="true" outlineLevel="0" collapsed="false">
      <c r="V131" s="197"/>
      <c r="AU131" s="197"/>
    </row>
    <row r="132" customFormat="false" ht="15.75" hidden="false" customHeight="true" outlineLevel="0" collapsed="false">
      <c r="V132" s="197"/>
      <c r="AU132" s="197"/>
    </row>
    <row r="133" customFormat="false" ht="15.75" hidden="false" customHeight="true" outlineLevel="0" collapsed="false">
      <c r="V133" s="197"/>
      <c r="AU133" s="197"/>
    </row>
    <row r="134" customFormat="false" ht="15.75" hidden="false" customHeight="true" outlineLevel="0" collapsed="false">
      <c r="V134" s="197"/>
      <c r="AU134" s="197"/>
    </row>
    <row r="135" customFormat="false" ht="15.75" hidden="false" customHeight="true" outlineLevel="0" collapsed="false">
      <c r="V135" s="197"/>
      <c r="AU135" s="197"/>
    </row>
    <row r="136" customFormat="false" ht="15.75" hidden="false" customHeight="true" outlineLevel="0" collapsed="false">
      <c r="V136" s="197"/>
      <c r="AU136" s="197"/>
    </row>
    <row r="137" customFormat="false" ht="15.75" hidden="false" customHeight="true" outlineLevel="0" collapsed="false">
      <c r="V137" s="197"/>
      <c r="AU137" s="197"/>
    </row>
    <row r="138" customFormat="false" ht="15.75" hidden="false" customHeight="true" outlineLevel="0" collapsed="false">
      <c r="V138" s="197"/>
      <c r="AU138" s="197"/>
    </row>
    <row r="139" customFormat="false" ht="15.75" hidden="false" customHeight="true" outlineLevel="0" collapsed="false">
      <c r="V139" s="197"/>
      <c r="AU139" s="197"/>
    </row>
    <row r="140" customFormat="false" ht="15.75" hidden="false" customHeight="true" outlineLevel="0" collapsed="false">
      <c r="V140" s="197"/>
      <c r="AU140" s="197"/>
    </row>
    <row r="141" customFormat="false" ht="15.75" hidden="false" customHeight="true" outlineLevel="0" collapsed="false">
      <c r="V141" s="197"/>
      <c r="AU141" s="197"/>
    </row>
    <row r="142" customFormat="false" ht="15.75" hidden="false" customHeight="true" outlineLevel="0" collapsed="false">
      <c r="V142" s="197"/>
      <c r="AU142" s="197"/>
    </row>
    <row r="143" customFormat="false" ht="15.75" hidden="false" customHeight="true" outlineLevel="0" collapsed="false">
      <c r="V143" s="197"/>
      <c r="AU143" s="197"/>
    </row>
    <row r="144" customFormat="false" ht="15.75" hidden="false" customHeight="true" outlineLevel="0" collapsed="false">
      <c r="V144" s="197"/>
      <c r="AU144" s="197"/>
    </row>
    <row r="145" customFormat="false" ht="15.75" hidden="false" customHeight="true" outlineLevel="0" collapsed="false">
      <c r="V145" s="197"/>
      <c r="AU145" s="197"/>
    </row>
    <row r="146" customFormat="false" ht="15.75" hidden="false" customHeight="true" outlineLevel="0" collapsed="false">
      <c r="V146" s="197"/>
      <c r="AU146" s="197"/>
    </row>
    <row r="147" customFormat="false" ht="15.75" hidden="false" customHeight="true" outlineLevel="0" collapsed="false">
      <c r="V147" s="197"/>
      <c r="AU147" s="197"/>
    </row>
    <row r="148" customFormat="false" ht="15.75" hidden="false" customHeight="true" outlineLevel="0" collapsed="false">
      <c r="V148" s="197"/>
      <c r="AU148" s="197"/>
    </row>
    <row r="149" customFormat="false" ht="15.75" hidden="false" customHeight="true" outlineLevel="0" collapsed="false">
      <c r="V149" s="197"/>
      <c r="AU149" s="197"/>
    </row>
    <row r="150" customFormat="false" ht="15.75" hidden="false" customHeight="true" outlineLevel="0" collapsed="false">
      <c r="V150" s="197"/>
      <c r="AU150" s="197"/>
    </row>
    <row r="151" customFormat="false" ht="15.75" hidden="false" customHeight="true" outlineLevel="0" collapsed="false">
      <c r="V151" s="197"/>
      <c r="AU151" s="197"/>
    </row>
    <row r="152" customFormat="false" ht="15.75" hidden="false" customHeight="true" outlineLevel="0" collapsed="false">
      <c r="V152" s="197"/>
      <c r="AU152" s="197"/>
    </row>
    <row r="153" customFormat="false" ht="15.75" hidden="false" customHeight="true" outlineLevel="0" collapsed="false">
      <c r="V153" s="197"/>
      <c r="AU153" s="197"/>
    </row>
    <row r="154" customFormat="false" ht="15.75" hidden="false" customHeight="true" outlineLevel="0" collapsed="false">
      <c r="V154" s="197"/>
      <c r="AU154" s="197"/>
    </row>
    <row r="155" customFormat="false" ht="15.75" hidden="false" customHeight="true" outlineLevel="0" collapsed="false">
      <c r="V155" s="197"/>
      <c r="AU155" s="197"/>
    </row>
    <row r="156" customFormat="false" ht="15.75" hidden="false" customHeight="true" outlineLevel="0" collapsed="false">
      <c r="V156" s="197"/>
      <c r="AU156" s="197"/>
    </row>
    <row r="157" customFormat="false" ht="15.75" hidden="false" customHeight="true" outlineLevel="0" collapsed="false">
      <c r="V157" s="197"/>
      <c r="AU157" s="197"/>
    </row>
    <row r="158" customFormat="false" ht="15.75" hidden="false" customHeight="true" outlineLevel="0" collapsed="false">
      <c r="V158" s="197"/>
      <c r="AU158" s="197"/>
    </row>
    <row r="159" customFormat="false" ht="15.75" hidden="false" customHeight="true" outlineLevel="0" collapsed="false">
      <c r="V159" s="197"/>
      <c r="AU159" s="197"/>
    </row>
    <row r="160" customFormat="false" ht="15.75" hidden="false" customHeight="true" outlineLevel="0" collapsed="false">
      <c r="V160" s="197"/>
      <c r="AU160" s="197"/>
    </row>
    <row r="161" customFormat="false" ht="15.75" hidden="false" customHeight="true" outlineLevel="0" collapsed="false">
      <c r="V161" s="197"/>
      <c r="AU161" s="197"/>
    </row>
    <row r="162" customFormat="false" ht="15.75" hidden="false" customHeight="true" outlineLevel="0" collapsed="false">
      <c r="V162" s="197"/>
      <c r="AU162" s="197"/>
    </row>
    <row r="163" customFormat="false" ht="15.75" hidden="false" customHeight="true" outlineLevel="0" collapsed="false">
      <c r="V163" s="197"/>
      <c r="AU163" s="197"/>
    </row>
    <row r="164" customFormat="false" ht="15.75" hidden="false" customHeight="true" outlineLevel="0" collapsed="false">
      <c r="V164" s="197"/>
      <c r="AU164" s="197"/>
    </row>
    <row r="165" customFormat="false" ht="15.75" hidden="false" customHeight="true" outlineLevel="0" collapsed="false">
      <c r="V165" s="197"/>
      <c r="AU165" s="197"/>
    </row>
    <row r="166" customFormat="false" ht="15.75" hidden="false" customHeight="true" outlineLevel="0" collapsed="false">
      <c r="V166" s="197"/>
      <c r="AU166" s="197"/>
    </row>
    <row r="167" customFormat="false" ht="15.75" hidden="false" customHeight="true" outlineLevel="0" collapsed="false">
      <c r="V167" s="197"/>
      <c r="AU167" s="197"/>
    </row>
    <row r="168" customFormat="false" ht="15.75" hidden="false" customHeight="true" outlineLevel="0" collapsed="false">
      <c r="V168" s="197"/>
      <c r="AU168" s="197"/>
    </row>
    <row r="169" customFormat="false" ht="15.75" hidden="false" customHeight="true" outlineLevel="0" collapsed="false">
      <c r="V169" s="197"/>
      <c r="AU169" s="197"/>
    </row>
    <row r="170" customFormat="false" ht="15.75" hidden="false" customHeight="true" outlineLevel="0" collapsed="false">
      <c r="V170" s="197"/>
      <c r="AU170" s="197"/>
    </row>
    <row r="171" customFormat="false" ht="15.75" hidden="false" customHeight="true" outlineLevel="0" collapsed="false">
      <c r="V171" s="197"/>
      <c r="AU171" s="197"/>
    </row>
    <row r="172" customFormat="false" ht="15.75" hidden="false" customHeight="true" outlineLevel="0" collapsed="false">
      <c r="V172" s="197"/>
      <c r="AU172" s="197"/>
    </row>
    <row r="173" customFormat="false" ht="15.75" hidden="false" customHeight="true" outlineLevel="0" collapsed="false">
      <c r="V173" s="197"/>
      <c r="AU173" s="197"/>
    </row>
    <row r="174" customFormat="false" ht="15.75" hidden="false" customHeight="true" outlineLevel="0" collapsed="false">
      <c r="V174" s="197"/>
      <c r="AU174" s="197"/>
    </row>
    <row r="175" customFormat="false" ht="15.75" hidden="false" customHeight="true" outlineLevel="0" collapsed="false">
      <c r="V175" s="197"/>
      <c r="AU175" s="197"/>
    </row>
    <row r="176" customFormat="false" ht="15.75" hidden="false" customHeight="true" outlineLevel="0" collapsed="false">
      <c r="V176" s="197"/>
      <c r="AU176" s="197"/>
    </row>
    <row r="177" customFormat="false" ht="15.75" hidden="false" customHeight="true" outlineLevel="0" collapsed="false">
      <c r="V177" s="197"/>
      <c r="AU177" s="197"/>
    </row>
    <row r="178" customFormat="false" ht="15.75" hidden="false" customHeight="true" outlineLevel="0" collapsed="false">
      <c r="V178" s="197"/>
      <c r="AU178" s="197"/>
    </row>
    <row r="179" customFormat="false" ht="15.75" hidden="false" customHeight="true" outlineLevel="0" collapsed="false">
      <c r="V179" s="197"/>
      <c r="AU179" s="197"/>
    </row>
    <row r="180" customFormat="false" ht="15.75" hidden="false" customHeight="true" outlineLevel="0" collapsed="false">
      <c r="V180" s="197"/>
      <c r="AU180" s="197"/>
    </row>
    <row r="181" customFormat="false" ht="15.75" hidden="false" customHeight="true" outlineLevel="0" collapsed="false">
      <c r="V181" s="197"/>
      <c r="AU181" s="197"/>
    </row>
    <row r="182" customFormat="false" ht="15.75" hidden="false" customHeight="true" outlineLevel="0" collapsed="false">
      <c r="V182" s="197"/>
      <c r="AU182" s="197"/>
    </row>
    <row r="183" customFormat="false" ht="15.75" hidden="false" customHeight="true" outlineLevel="0" collapsed="false">
      <c r="V183" s="197"/>
      <c r="AU183" s="197"/>
    </row>
    <row r="184" customFormat="false" ht="15.75" hidden="false" customHeight="true" outlineLevel="0" collapsed="false">
      <c r="V184" s="197"/>
      <c r="AU184" s="197"/>
    </row>
    <row r="185" customFormat="false" ht="15.75" hidden="false" customHeight="true" outlineLevel="0" collapsed="false">
      <c r="V185" s="197"/>
      <c r="AU185" s="197"/>
    </row>
    <row r="186" customFormat="false" ht="15.75" hidden="false" customHeight="true" outlineLevel="0" collapsed="false">
      <c r="V186" s="197"/>
      <c r="AU186" s="197"/>
    </row>
    <row r="187" customFormat="false" ht="15.75" hidden="false" customHeight="true" outlineLevel="0" collapsed="false">
      <c r="V187" s="197"/>
      <c r="AU187" s="197"/>
    </row>
    <row r="188" customFormat="false" ht="15.75" hidden="false" customHeight="true" outlineLevel="0" collapsed="false">
      <c r="V188" s="197"/>
      <c r="AU188" s="197"/>
    </row>
    <row r="189" customFormat="false" ht="15.75" hidden="false" customHeight="true" outlineLevel="0" collapsed="false">
      <c r="V189" s="197"/>
      <c r="AU189" s="197"/>
    </row>
    <row r="190" customFormat="false" ht="15.75" hidden="false" customHeight="true" outlineLevel="0" collapsed="false">
      <c r="V190" s="197"/>
      <c r="AU190" s="197"/>
    </row>
    <row r="191" customFormat="false" ht="15.75" hidden="false" customHeight="true" outlineLevel="0" collapsed="false">
      <c r="V191" s="197"/>
      <c r="AU191" s="197"/>
    </row>
    <row r="192" customFormat="false" ht="15.75" hidden="false" customHeight="true" outlineLevel="0" collapsed="false">
      <c r="V192" s="197"/>
      <c r="AU192" s="197"/>
    </row>
    <row r="193" customFormat="false" ht="15.75" hidden="false" customHeight="true" outlineLevel="0" collapsed="false">
      <c r="V193" s="197"/>
      <c r="AU193" s="197"/>
    </row>
    <row r="194" customFormat="false" ht="15.75" hidden="false" customHeight="true" outlineLevel="0" collapsed="false">
      <c r="V194" s="197"/>
      <c r="AU194" s="197"/>
    </row>
    <row r="195" customFormat="false" ht="15.75" hidden="false" customHeight="true" outlineLevel="0" collapsed="false">
      <c r="V195" s="197"/>
      <c r="AU195" s="197"/>
    </row>
    <row r="196" customFormat="false" ht="15.75" hidden="false" customHeight="true" outlineLevel="0" collapsed="false">
      <c r="V196" s="197"/>
      <c r="AU196" s="197"/>
    </row>
    <row r="197" customFormat="false" ht="15.75" hidden="false" customHeight="true" outlineLevel="0" collapsed="false">
      <c r="V197" s="197"/>
      <c r="AU197" s="197"/>
    </row>
    <row r="198" customFormat="false" ht="15.75" hidden="false" customHeight="true" outlineLevel="0" collapsed="false">
      <c r="V198" s="197"/>
      <c r="AU198" s="197"/>
    </row>
    <row r="199" customFormat="false" ht="15.75" hidden="false" customHeight="true" outlineLevel="0" collapsed="false">
      <c r="V199" s="197"/>
      <c r="AU199" s="197"/>
    </row>
    <row r="200" customFormat="false" ht="15.75" hidden="false" customHeight="true" outlineLevel="0" collapsed="false">
      <c r="V200" s="197"/>
      <c r="AU200" s="197"/>
    </row>
    <row r="201" customFormat="false" ht="15.75" hidden="false" customHeight="true" outlineLevel="0" collapsed="false">
      <c r="V201" s="197"/>
      <c r="AU201" s="197"/>
    </row>
    <row r="202" customFormat="false" ht="15.75" hidden="false" customHeight="true" outlineLevel="0" collapsed="false">
      <c r="V202" s="197"/>
      <c r="AU202" s="197"/>
    </row>
    <row r="203" customFormat="false" ht="15.75" hidden="false" customHeight="true" outlineLevel="0" collapsed="false">
      <c r="V203" s="197"/>
      <c r="AU203" s="197"/>
    </row>
    <row r="204" customFormat="false" ht="15.75" hidden="false" customHeight="true" outlineLevel="0" collapsed="false">
      <c r="V204" s="197"/>
      <c r="AU204" s="197"/>
    </row>
    <row r="205" customFormat="false" ht="15.75" hidden="false" customHeight="true" outlineLevel="0" collapsed="false">
      <c r="V205" s="197"/>
      <c r="AU205" s="197"/>
    </row>
    <row r="206" customFormat="false" ht="15.75" hidden="false" customHeight="true" outlineLevel="0" collapsed="false">
      <c r="V206" s="197"/>
      <c r="AU206" s="197"/>
    </row>
    <row r="207" customFormat="false" ht="15.75" hidden="false" customHeight="true" outlineLevel="0" collapsed="false">
      <c r="V207" s="197"/>
      <c r="AU207" s="197"/>
    </row>
    <row r="208" customFormat="false" ht="15.75" hidden="false" customHeight="true" outlineLevel="0" collapsed="false">
      <c r="V208" s="197"/>
      <c r="AU208" s="197"/>
    </row>
    <row r="209" customFormat="false" ht="15.75" hidden="false" customHeight="true" outlineLevel="0" collapsed="false">
      <c r="V209" s="197"/>
      <c r="AU209" s="197"/>
    </row>
    <row r="210" customFormat="false" ht="15.75" hidden="false" customHeight="true" outlineLevel="0" collapsed="false">
      <c r="V210" s="197"/>
      <c r="AU210" s="197"/>
    </row>
    <row r="211" customFormat="false" ht="15.75" hidden="false" customHeight="true" outlineLevel="0" collapsed="false">
      <c r="V211" s="197"/>
      <c r="AU211" s="197"/>
    </row>
    <row r="212" customFormat="false" ht="15.75" hidden="false" customHeight="true" outlineLevel="0" collapsed="false">
      <c r="V212" s="197"/>
      <c r="AU212" s="197"/>
    </row>
    <row r="213" customFormat="false" ht="15.75" hidden="false" customHeight="true" outlineLevel="0" collapsed="false">
      <c r="V213" s="197"/>
      <c r="AU213" s="197"/>
    </row>
    <row r="214" customFormat="false" ht="15.75" hidden="false" customHeight="true" outlineLevel="0" collapsed="false">
      <c r="V214" s="197"/>
      <c r="AU214" s="197"/>
    </row>
    <row r="215" customFormat="false" ht="15.75" hidden="false" customHeight="true" outlineLevel="0" collapsed="false">
      <c r="V215" s="197"/>
      <c r="AU215" s="197"/>
    </row>
    <row r="216" customFormat="false" ht="15.75" hidden="false" customHeight="true" outlineLevel="0" collapsed="false">
      <c r="V216" s="197"/>
      <c r="AU216" s="197"/>
    </row>
    <row r="217" customFormat="false" ht="15.75" hidden="false" customHeight="true" outlineLevel="0" collapsed="false">
      <c r="V217" s="197"/>
      <c r="AU217" s="197"/>
    </row>
    <row r="218" customFormat="false" ht="15.75" hidden="false" customHeight="true" outlineLevel="0" collapsed="false">
      <c r="V218" s="197"/>
      <c r="AU218" s="197"/>
    </row>
    <row r="219" customFormat="false" ht="15.75" hidden="false" customHeight="true" outlineLevel="0" collapsed="false">
      <c r="V219" s="197"/>
      <c r="AU219" s="197"/>
    </row>
    <row r="220" customFormat="false" ht="15.75" hidden="false" customHeight="true" outlineLevel="0" collapsed="false">
      <c r="V220" s="197"/>
      <c r="AU220" s="197"/>
    </row>
    <row r="221" customFormat="false" ht="15.75" hidden="false" customHeight="true" outlineLevel="0" collapsed="false">
      <c r="V221" s="197"/>
      <c r="AU221" s="197"/>
    </row>
    <row r="222" customFormat="false" ht="15.75" hidden="false" customHeight="true" outlineLevel="0" collapsed="false">
      <c r="V222" s="197"/>
      <c r="AU222" s="197"/>
    </row>
    <row r="223" customFormat="false" ht="15.75" hidden="false" customHeight="true" outlineLevel="0" collapsed="false">
      <c r="V223" s="197"/>
      <c r="AU223" s="197"/>
    </row>
    <row r="224" customFormat="false" ht="15.75" hidden="false" customHeight="true" outlineLevel="0" collapsed="false">
      <c r="V224" s="197"/>
      <c r="AU224" s="197"/>
    </row>
    <row r="225" customFormat="false" ht="15.75" hidden="false" customHeight="true" outlineLevel="0" collapsed="false">
      <c r="V225" s="197"/>
      <c r="AU225" s="197"/>
    </row>
    <row r="226" customFormat="false" ht="15.75" hidden="false" customHeight="true" outlineLevel="0" collapsed="false">
      <c r="V226" s="197"/>
      <c r="AU226" s="197"/>
    </row>
    <row r="227" customFormat="false" ht="15.75" hidden="false" customHeight="true" outlineLevel="0" collapsed="false">
      <c r="V227" s="197"/>
      <c r="AU227" s="197"/>
    </row>
    <row r="228" customFormat="false" ht="15.75" hidden="false" customHeight="true" outlineLevel="0" collapsed="false">
      <c r="V228" s="197"/>
      <c r="AU228" s="197"/>
    </row>
    <row r="229" customFormat="false" ht="15.75" hidden="false" customHeight="true" outlineLevel="0" collapsed="false">
      <c r="V229" s="197"/>
      <c r="AU229" s="197"/>
    </row>
    <row r="230" customFormat="false" ht="15.75" hidden="false" customHeight="true" outlineLevel="0" collapsed="false">
      <c r="V230" s="197"/>
      <c r="AU230" s="197"/>
    </row>
    <row r="231" customFormat="false" ht="15.75" hidden="false" customHeight="true" outlineLevel="0" collapsed="false">
      <c r="V231" s="197"/>
      <c r="AU231" s="197"/>
    </row>
    <row r="232" customFormat="false" ht="15.75" hidden="false" customHeight="true" outlineLevel="0" collapsed="false">
      <c r="V232" s="197"/>
      <c r="AU232" s="197"/>
    </row>
    <row r="233" customFormat="false" ht="15.75" hidden="false" customHeight="true" outlineLevel="0" collapsed="false">
      <c r="V233" s="197"/>
      <c r="AU233" s="197"/>
    </row>
    <row r="234" customFormat="false" ht="15.75" hidden="false" customHeight="true" outlineLevel="0" collapsed="false">
      <c r="V234" s="197"/>
      <c r="AU234" s="197"/>
    </row>
    <row r="235" customFormat="false" ht="15.75" hidden="false" customHeight="true" outlineLevel="0" collapsed="false">
      <c r="V235" s="197"/>
      <c r="AU235" s="197"/>
    </row>
    <row r="236" customFormat="false" ht="15.75" hidden="false" customHeight="true" outlineLevel="0" collapsed="false">
      <c r="V236" s="197"/>
      <c r="AU236" s="197"/>
    </row>
    <row r="237" customFormat="false" ht="15.75" hidden="false" customHeight="true" outlineLevel="0" collapsed="false">
      <c r="V237" s="197"/>
      <c r="AU237" s="197"/>
    </row>
    <row r="238" customFormat="false" ht="15.75" hidden="false" customHeight="true" outlineLevel="0" collapsed="false">
      <c r="V238" s="197"/>
      <c r="AU238" s="197"/>
    </row>
    <row r="239" customFormat="false" ht="15.75" hidden="false" customHeight="true" outlineLevel="0" collapsed="false">
      <c r="V239" s="197"/>
      <c r="AU239" s="197"/>
    </row>
    <row r="240" customFormat="false" ht="15.75" hidden="false" customHeight="true" outlineLevel="0" collapsed="false">
      <c r="V240" s="197"/>
      <c r="AU240" s="197"/>
    </row>
    <row r="241" customFormat="false" ht="15.75" hidden="false" customHeight="true" outlineLevel="0" collapsed="false">
      <c r="V241" s="197"/>
      <c r="AU241" s="197"/>
    </row>
    <row r="242" customFormat="false" ht="15.75" hidden="false" customHeight="true" outlineLevel="0" collapsed="false">
      <c r="V242" s="197"/>
      <c r="AU242" s="197"/>
    </row>
    <row r="243" customFormat="false" ht="15.75" hidden="false" customHeight="true" outlineLevel="0" collapsed="false">
      <c r="V243" s="197"/>
      <c r="AU243" s="197"/>
    </row>
    <row r="244" customFormat="false" ht="15.75" hidden="false" customHeight="true" outlineLevel="0" collapsed="false">
      <c r="V244" s="197"/>
      <c r="AU244" s="197"/>
    </row>
    <row r="245" customFormat="false" ht="15.75" hidden="false" customHeight="true" outlineLevel="0" collapsed="false">
      <c r="V245" s="197"/>
      <c r="AU245" s="197"/>
    </row>
    <row r="246" customFormat="false" ht="15.75" hidden="false" customHeight="true" outlineLevel="0" collapsed="false">
      <c r="V246" s="197"/>
      <c r="AU246" s="197"/>
    </row>
    <row r="247" customFormat="false" ht="15.75" hidden="false" customHeight="true" outlineLevel="0" collapsed="false">
      <c r="V247" s="197"/>
      <c r="AU247" s="197"/>
    </row>
    <row r="248" customFormat="false" ht="15.75" hidden="false" customHeight="true" outlineLevel="0" collapsed="false">
      <c r="V248" s="197"/>
      <c r="AU248" s="197"/>
    </row>
    <row r="249" customFormat="false" ht="15.75" hidden="false" customHeight="true" outlineLevel="0" collapsed="false">
      <c r="V249" s="197"/>
      <c r="AU249" s="197"/>
    </row>
    <row r="250" customFormat="false" ht="15.75" hidden="false" customHeight="true" outlineLevel="0" collapsed="false">
      <c r="V250" s="197"/>
      <c r="AU250" s="197"/>
    </row>
    <row r="251" customFormat="false" ht="15.75" hidden="false" customHeight="true" outlineLevel="0" collapsed="false">
      <c r="V251" s="197"/>
      <c r="AU251" s="197"/>
    </row>
    <row r="252" customFormat="false" ht="15.75" hidden="false" customHeight="true" outlineLevel="0" collapsed="false">
      <c r="V252" s="197"/>
      <c r="AU252" s="197"/>
    </row>
    <row r="253" customFormat="false" ht="15.75" hidden="false" customHeight="true" outlineLevel="0" collapsed="false">
      <c r="V253" s="197"/>
      <c r="AU253" s="197"/>
    </row>
    <row r="254" customFormat="false" ht="15.75" hidden="false" customHeight="true" outlineLevel="0" collapsed="false">
      <c r="V254" s="197"/>
      <c r="AU254" s="197"/>
    </row>
    <row r="255" customFormat="false" ht="15.75" hidden="false" customHeight="true" outlineLevel="0" collapsed="false">
      <c r="V255" s="197"/>
      <c r="AU255" s="197"/>
    </row>
    <row r="256" customFormat="false" ht="15.75" hidden="false" customHeight="true" outlineLevel="0" collapsed="false">
      <c r="V256" s="197"/>
      <c r="AU256" s="197"/>
    </row>
    <row r="257" customFormat="false" ht="15.75" hidden="false" customHeight="true" outlineLevel="0" collapsed="false">
      <c r="V257" s="197"/>
      <c r="AU257" s="197"/>
    </row>
    <row r="258" customFormat="false" ht="15.75" hidden="false" customHeight="true" outlineLevel="0" collapsed="false">
      <c r="V258" s="197"/>
      <c r="AU258" s="197"/>
    </row>
    <row r="259" customFormat="false" ht="15.75" hidden="false" customHeight="true" outlineLevel="0" collapsed="false">
      <c r="V259" s="197"/>
      <c r="AU259" s="197"/>
    </row>
    <row r="260" customFormat="false" ht="15.75" hidden="false" customHeight="true" outlineLevel="0" collapsed="false">
      <c r="V260" s="197"/>
      <c r="AU260" s="197"/>
    </row>
    <row r="261" customFormat="false" ht="15.75" hidden="false" customHeight="true" outlineLevel="0" collapsed="false">
      <c r="V261" s="197"/>
      <c r="AU261" s="197"/>
    </row>
    <row r="262" customFormat="false" ht="15.75" hidden="false" customHeight="true" outlineLevel="0" collapsed="false">
      <c r="V262" s="197"/>
      <c r="AU262" s="197"/>
    </row>
    <row r="263" customFormat="false" ht="15.75" hidden="false" customHeight="true" outlineLevel="0" collapsed="false">
      <c r="V263" s="197"/>
      <c r="AU263" s="197"/>
    </row>
    <row r="264" customFormat="false" ht="15.75" hidden="false" customHeight="true" outlineLevel="0" collapsed="false">
      <c r="V264" s="197"/>
      <c r="AU264" s="197"/>
    </row>
    <row r="265" customFormat="false" ht="15.75" hidden="false" customHeight="true" outlineLevel="0" collapsed="false">
      <c r="V265" s="197"/>
      <c r="AU265" s="197"/>
    </row>
    <row r="266" customFormat="false" ht="15.75" hidden="false" customHeight="true" outlineLevel="0" collapsed="false">
      <c r="V266" s="197"/>
      <c r="AU266" s="197"/>
    </row>
    <row r="267" customFormat="false" ht="15.75" hidden="false" customHeight="true" outlineLevel="0" collapsed="false">
      <c r="V267" s="197"/>
      <c r="AU267" s="197"/>
    </row>
    <row r="268" customFormat="false" ht="15.75" hidden="false" customHeight="true" outlineLevel="0" collapsed="false">
      <c r="V268" s="197"/>
      <c r="AU268" s="197"/>
    </row>
    <row r="269" customFormat="false" ht="15.75" hidden="false" customHeight="true" outlineLevel="0" collapsed="false">
      <c r="V269" s="197"/>
      <c r="AU269" s="197"/>
    </row>
    <row r="270" customFormat="false" ht="15.75" hidden="false" customHeight="true" outlineLevel="0" collapsed="false">
      <c r="V270" s="197"/>
      <c r="AU270" s="197"/>
    </row>
    <row r="271" customFormat="false" ht="15.75" hidden="false" customHeight="true" outlineLevel="0" collapsed="false">
      <c r="V271" s="197"/>
      <c r="AU271" s="197"/>
    </row>
    <row r="272" customFormat="false" ht="15.75" hidden="false" customHeight="true" outlineLevel="0" collapsed="false">
      <c r="V272" s="197"/>
      <c r="AU272" s="197"/>
    </row>
    <row r="273" customFormat="false" ht="15.75" hidden="false" customHeight="true" outlineLevel="0" collapsed="false">
      <c r="V273" s="197"/>
      <c r="AU273" s="197"/>
    </row>
    <row r="274" customFormat="false" ht="15.75" hidden="false" customHeight="true" outlineLevel="0" collapsed="false">
      <c r="V274" s="197"/>
      <c r="AU274" s="197"/>
    </row>
    <row r="275" customFormat="false" ht="15.75" hidden="false" customHeight="true" outlineLevel="0" collapsed="false">
      <c r="V275" s="197"/>
      <c r="AU275" s="197"/>
    </row>
    <row r="276" customFormat="false" ht="15.75" hidden="false" customHeight="true" outlineLevel="0" collapsed="false">
      <c r="V276" s="197"/>
      <c r="AU276" s="197"/>
    </row>
    <row r="277" customFormat="false" ht="15.75" hidden="false" customHeight="true" outlineLevel="0" collapsed="false">
      <c r="V277" s="197"/>
      <c r="AU277" s="197"/>
    </row>
    <row r="278" customFormat="false" ht="15.75" hidden="false" customHeight="true" outlineLevel="0" collapsed="false">
      <c r="V278" s="197"/>
      <c r="AU278" s="197"/>
    </row>
    <row r="279" customFormat="false" ht="15.75" hidden="false" customHeight="true" outlineLevel="0" collapsed="false">
      <c r="V279" s="197"/>
      <c r="AU279" s="197"/>
    </row>
    <row r="280" customFormat="false" ht="15.75" hidden="false" customHeight="true" outlineLevel="0" collapsed="false">
      <c r="V280" s="197"/>
      <c r="AU280" s="197"/>
    </row>
    <row r="281" customFormat="false" ht="15.75" hidden="false" customHeight="true" outlineLevel="0" collapsed="false">
      <c r="V281" s="197"/>
      <c r="AU281" s="197"/>
    </row>
    <row r="282" customFormat="false" ht="15.75" hidden="false" customHeight="true" outlineLevel="0" collapsed="false">
      <c r="V282" s="197"/>
      <c r="AU282" s="197"/>
    </row>
    <row r="283" customFormat="false" ht="15.75" hidden="false" customHeight="true" outlineLevel="0" collapsed="false">
      <c r="V283" s="197"/>
      <c r="AU283" s="197"/>
    </row>
    <row r="284" customFormat="false" ht="15.75" hidden="false" customHeight="true" outlineLevel="0" collapsed="false">
      <c r="V284" s="197"/>
      <c r="AU284" s="197"/>
    </row>
    <row r="285" customFormat="false" ht="15.75" hidden="false" customHeight="true" outlineLevel="0" collapsed="false">
      <c r="V285" s="197"/>
      <c r="AU285" s="197"/>
    </row>
    <row r="286" customFormat="false" ht="15.75" hidden="false" customHeight="true" outlineLevel="0" collapsed="false">
      <c r="V286" s="197"/>
      <c r="AU286" s="197"/>
    </row>
    <row r="287" customFormat="false" ht="15.75" hidden="false" customHeight="true" outlineLevel="0" collapsed="false">
      <c r="V287" s="197"/>
      <c r="AU287" s="197"/>
    </row>
    <row r="288" customFormat="false" ht="15.75" hidden="false" customHeight="true" outlineLevel="0" collapsed="false">
      <c r="V288" s="197"/>
      <c r="AU288" s="197"/>
    </row>
    <row r="289" customFormat="false" ht="15.75" hidden="false" customHeight="true" outlineLevel="0" collapsed="false">
      <c r="V289" s="197"/>
      <c r="AU289" s="197"/>
    </row>
    <row r="290" customFormat="false" ht="15.75" hidden="false" customHeight="true" outlineLevel="0" collapsed="false">
      <c r="V290" s="197"/>
      <c r="AU290" s="197"/>
    </row>
    <row r="291" customFormat="false" ht="15.75" hidden="false" customHeight="true" outlineLevel="0" collapsed="false">
      <c r="V291" s="197"/>
      <c r="AU291" s="197"/>
    </row>
    <row r="292" customFormat="false" ht="15.75" hidden="false" customHeight="true" outlineLevel="0" collapsed="false">
      <c r="V292" s="197"/>
      <c r="AU292" s="197"/>
    </row>
    <row r="293" customFormat="false" ht="15.75" hidden="false" customHeight="true" outlineLevel="0" collapsed="false">
      <c r="V293" s="197"/>
      <c r="AU293" s="197"/>
    </row>
    <row r="294" customFormat="false" ht="15.75" hidden="false" customHeight="true" outlineLevel="0" collapsed="false">
      <c r="V294" s="197"/>
      <c r="AU294" s="197"/>
    </row>
    <row r="295" customFormat="false" ht="15.75" hidden="false" customHeight="true" outlineLevel="0" collapsed="false">
      <c r="V295" s="197"/>
      <c r="AU295" s="197"/>
    </row>
    <row r="296" customFormat="false" ht="15.75" hidden="false" customHeight="true" outlineLevel="0" collapsed="false">
      <c r="V296" s="197"/>
      <c r="AU296" s="197"/>
    </row>
    <row r="297" customFormat="false" ht="15.75" hidden="false" customHeight="true" outlineLevel="0" collapsed="false">
      <c r="V297" s="197"/>
      <c r="AU297" s="197"/>
    </row>
    <row r="298" customFormat="false" ht="15.75" hidden="false" customHeight="true" outlineLevel="0" collapsed="false">
      <c r="V298" s="197"/>
      <c r="AU298" s="197"/>
    </row>
    <row r="299" customFormat="false" ht="15.75" hidden="false" customHeight="true" outlineLevel="0" collapsed="false">
      <c r="V299" s="197"/>
      <c r="AU299" s="197"/>
    </row>
    <row r="300" customFormat="false" ht="15.75" hidden="false" customHeight="true" outlineLevel="0" collapsed="false">
      <c r="V300" s="197"/>
      <c r="AU300" s="197"/>
    </row>
    <row r="301" customFormat="false" ht="15.75" hidden="false" customHeight="true" outlineLevel="0" collapsed="false">
      <c r="V301" s="197"/>
      <c r="AU301" s="197"/>
    </row>
    <row r="302" customFormat="false" ht="15.75" hidden="false" customHeight="true" outlineLevel="0" collapsed="false">
      <c r="V302" s="197"/>
      <c r="AU302" s="197"/>
    </row>
    <row r="303" customFormat="false" ht="15.75" hidden="false" customHeight="true" outlineLevel="0" collapsed="false">
      <c r="V303" s="197"/>
      <c r="AU303" s="197"/>
    </row>
    <row r="304" customFormat="false" ht="15.75" hidden="false" customHeight="true" outlineLevel="0" collapsed="false">
      <c r="V304" s="197"/>
      <c r="AU304" s="197"/>
    </row>
    <row r="305" customFormat="false" ht="15.75" hidden="false" customHeight="true" outlineLevel="0" collapsed="false">
      <c r="V305" s="197"/>
      <c r="AU305" s="197"/>
    </row>
    <row r="306" customFormat="false" ht="15.75" hidden="false" customHeight="true" outlineLevel="0" collapsed="false">
      <c r="V306" s="197"/>
      <c r="AU306" s="197"/>
    </row>
    <row r="307" customFormat="false" ht="15.75" hidden="false" customHeight="true" outlineLevel="0" collapsed="false">
      <c r="V307" s="197"/>
      <c r="AU307" s="197"/>
    </row>
    <row r="308" customFormat="false" ht="15.75" hidden="false" customHeight="true" outlineLevel="0" collapsed="false">
      <c r="V308" s="197"/>
      <c r="AU308" s="197"/>
    </row>
    <row r="309" customFormat="false" ht="15.75" hidden="false" customHeight="true" outlineLevel="0" collapsed="false">
      <c r="V309" s="197"/>
      <c r="AU309" s="197"/>
    </row>
    <row r="310" customFormat="false" ht="15.75" hidden="false" customHeight="true" outlineLevel="0" collapsed="false">
      <c r="V310" s="197"/>
      <c r="AU310" s="197"/>
    </row>
    <row r="311" customFormat="false" ht="15.75" hidden="false" customHeight="true" outlineLevel="0" collapsed="false">
      <c r="V311" s="197"/>
      <c r="AU311" s="197"/>
    </row>
    <row r="312" customFormat="false" ht="15.75" hidden="false" customHeight="true" outlineLevel="0" collapsed="false">
      <c r="V312" s="197"/>
      <c r="AU312" s="197"/>
    </row>
    <row r="313" customFormat="false" ht="15.75" hidden="false" customHeight="true" outlineLevel="0" collapsed="false">
      <c r="V313" s="197"/>
      <c r="AU313" s="197"/>
    </row>
    <row r="314" customFormat="false" ht="15.75" hidden="false" customHeight="true" outlineLevel="0" collapsed="false">
      <c r="V314" s="197"/>
      <c r="AU314" s="197"/>
    </row>
    <row r="315" customFormat="false" ht="15.75" hidden="false" customHeight="true" outlineLevel="0" collapsed="false">
      <c r="V315" s="197"/>
      <c r="AU315" s="197"/>
    </row>
    <row r="316" customFormat="false" ht="15.75" hidden="false" customHeight="true" outlineLevel="0" collapsed="false">
      <c r="V316" s="197"/>
      <c r="AU316" s="197"/>
    </row>
    <row r="317" customFormat="false" ht="15.75" hidden="false" customHeight="true" outlineLevel="0" collapsed="false">
      <c r="V317" s="197"/>
      <c r="AU317" s="197"/>
    </row>
    <row r="318" customFormat="false" ht="15.75" hidden="false" customHeight="true" outlineLevel="0" collapsed="false">
      <c r="V318" s="197"/>
      <c r="AU318" s="197"/>
    </row>
    <row r="319" customFormat="false" ht="15.75" hidden="false" customHeight="true" outlineLevel="0" collapsed="false">
      <c r="V319" s="197"/>
      <c r="AU319" s="197"/>
    </row>
    <row r="320" customFormat="false" ht="15.75" hidden="false" customHeight="true" outlineLevel="0" collapsed="false">
      <c r="V320" s="197"/>
      <c r="AU320" s="197"/>
    </row>
    <row r="321" customFormat="false" ht="15.75" hidden="false" customHeight="true" outlineLevel="0" collapsed="false">
      <c r="V321" s="197"/>
      <c r="AU321" s="197"/>
    </row>
    <row r="322" customFormat="false" ht="15.75" hidden="false" customHeight="true" outlineLevel="0" collapsed="false">
      <c r="V322" s="197"/>
      <c r="AU322" s="197"/>
    </row>
    <row r="323" customFormat="false" ht="15.75" hidden="false" customHeight="true" outlineLevel="0" collapsed="false">
      <c r="V323" s="197"/>
      <c r="AU323" s="197"/>
    </row>
    <row r="324" customFormat="false" ht="15.75" hidden="false" customHeight="true" outlineLevel="0" collapsed="false">
      <c r="V324" s="197"/>
      <c r="AU324" s="197"/>
    </row>
    <row r="325" customFormat="false" ht="15.75" hidden="false" customHeight="true" outlineLevel="0" collapsed="false">
      <c r="V325" s="197"/>
      <c r="AU325" s="197"/>
    </row>
    <row r="326" customFormat="false" ht="15.75" hidden="false" customHeight="true" outlineLevel="0" collapsed="false">
      <c r="V326" s="197"/>
      <c r="AU326" s="197"/>
    </row>
    <row r="327" customFormat="false" ht="15.75" hidden="false" customHeight="true" outlineLevel="0" collapsed="false">
      <c r="V327" s="197"/>
      <c r="AU327" s="197"/>
    </row>
    <row r="328" customFormat="false" ht="15.75" hidden="false" customHeight="true" outlineLevel="0" collapsed="false">
      <c r="V328" s="197"/>
      <c r="AU328" s="197"/>
    </row>
    <row r="329" customFormat="false" ht="15.75" hidden="false" customHeight="true" outlineLevel="0" collapsed="false">
      <c r="V329" s="197"/>
      <c r="AU329" s="197"/>
    </row>
    <row r="330" customFormat="false" ht="15.75" hidden="false" customHeight="true" outlineLevel="0" collapsed="false">
      <c r="V330" s="197"/>
      <c r="AU330" s="197"/>
    </row>
    <row r="331" customFormat="false" ht="15.75" hidden="false" customHeight="true" outlineLevel="0" collapsed="false">
      <c r="V331" s="197"/>
      <c r="AU331" s="197"/>
    </row>
    <row r="332" customFormat="false" ht="15.75" hidden="false" customHeight="true" outlineLevel="0" collapsed="false">
      <c r="V332" s="197"/>
      <c r="AU332" s="197"/>
    </row>
    <row r="333" customFormat="false" ht="15.75" hidden="false" customHeight="true" outlineLevel="0" collapsed="false">
      <c r="V333" s="197"/>
      <c r="AU333" s="197"/>
    </row>
    <row r="334" customFormat="false" ht="15.75" hidden="false" customHeight="true" outlineLevel="0" collapsed="false">
      <c r="V334" s="197"/>
      <c r="AU334" s="197"/>
    </row>
    <row r="335" customFormat="false" ht="15.75" hidden="false" customHeight="true" outlineLevel="0" collapsed="false">
      <c r="V335" s="197"/>
      <c r="AU335" s="197"/>
    </row>
    <row r="336" customFormat="false" ht="15.75" hidden="false" customHeight="true" outlineLevel="0" collapsed="false">
      <c r="V336" s="197"/>
      <c r="AU336" s="197"/>
    </row>
    <row r="337" customFormat="false" ht="15.75" hidden="false" customHeight="true" outlineLevel="0" collapsed="false">
      <c r="V337" s="197"/>
      <c r="AU337" s="197"/>
    </row>
    <row r="338" customFormat="false" ht="15.75" hidden="false" customHeight="true" outlineLevel="0" collapsed="false">
      <c r="V338" s="197"/>
      <c r="AU338" s="197"/>
    </row>
    <row r="339" customFormat="false" ht="15.75" hidden="false" customHeight="true" outlineLevel="0" collapsed="false">
      <c r="V339" s="197"/>
      <c r="AU339" s="197"/>
    </row>
    <row r="340" customFormat="false" ht="15.75" hidden="false" customHeight="true" outlineLevel="0" collapsed="false">
      <c r="V340" s="197"/>
      <c r="AU340" s="197"/>
    </row>
    <row r="341" customFormat="false" ht="15.75" hidden="false" customHeight="true" outlineLevel="0" collapsed="false">
      <c r="V341" s="197"/>
      <c r="AU341" s="197"/>
    </row>
    <row r="342" customFormat="false" ht="15.75" hidden="false" customHeight="true" outlineLevel="0" collapsed="false">
      <c r="V342" s="197"/>
      <c r="AU342" s="197"/>
    </row>
    <row r="343" customFormat="false" ht="15.75" hidden="false" customHeight="true" outlineLevel="0" collapsed="false">
      <c r="V343" s="197"/>
      <c r="AU343" s="197"/>
    </row>
    <row r="344" customFormat="false" ht="15.75" hidden="false" customHeight="true" outlineLevel="0" collapsed="false">
      <c r="V344" s="197"/>
      <c r="AU344" s="197"/>
    </row>
    <row r="345" customFormat="false" ht="15.75" hidden="false" customHeight="true" outlineLevel="0" collapsed="false">
      <c r="V345" s="197"/>
      <c r="AU345" s="197"/>
    </row>
    <row r="346" customFormat="false" ht="15.75" hidden="false" customHeight="true" outlineLevel="0" collapsed="false">
      <c r="V346" s="197"/>
      <c r="AU346" s="197"/>
    </row>
    <row r="347" customFormat="false" ht="15.75" hidden="false" customHeight="true" outlineLevel="0" collapsed="false">
      <c r="V347" s="197"/>
      <c r="AU347" s="197"/>
    </row>
    <row r="348" customFormat="false" ht="15.75" hidden="false" customHeight="true" outlineLevel="0" collapsed="false">
      <c r="V348" s="197"/>
      <c r="AU348" s="197"/>
    </row>
    <row r="349" customFormat="false" ht="15.75" hidden="false" customHeight="true" outlineLevel="0" collapsed="false">
      <c r="V349" s="197"/>
      <c r="AU349" s="197"/>
    </row>
    <row r="350" customFormat="false" ht="15.75" hidden="false" customHeight="true" outlineLevel="0" collapsed="false">
      <c r="V350" s="197"/>
      <c r="AU350" s="197"/>
    </row>
    <row r="351" customFormat="false" ht="15.75" hidden="false" customHeight="true" outlineLevel="0" collapsed="false">
      <c r="V351" s="197"/>
      <c r="AU351" s="197"/>
    </row>
    <row r="352" customFormat="false" ht="15.75" hidden="false" customHeight="true" outlineLevel="0" collapsed="false">
      <c r="V352" s="197"/>
      <c r="AU352" s="197"/>
    </row>
    <row r="353" customFormat="false" ht="15.75" hidden="false" customHeight="true" outlineLevel="0" collapsed="false">
      <c r="V353" s="197"/>
      <c r="AU353" s="197"/>
    </row>
    <row r="354" customFormat="false" ht="15.75" hidden="false" customHeight="true" outlineLevel="0" collapsed="false">
      <c r="V354" s="197"/>
      <c r="AU354" s="197"/>
    </row>
    <row r="355" customFormat="false" ht="15.75" hidden="false" customHeight="true" outlineLevel="0" collapsed="false">
      <c r="V355" s="197"/>
      <c r="AU355" s="197"/>
    </row>
    <row r="356" customFormat="false" ht="15.75" hidden="false" customHeight="true" outlineLevel="0" collapsed="false">
      <c r="V356" s="197"/>
      <c r="AU356" s="197"/>
    </row>
    <row r="357" customFormat="false" ht="15.75" hidden="false" customHeight="true" outlineLevel="0" collapsed="false">
      <c r="V357" s="197"/>
      <c r="AU357" s="197"/>
    </row>
    <row r="358" customFormat="false" ht="15.75" hidden="false" customHeight="true" outlineLevel="0" collapsed="false">
      <c r="V358" s="197"/>
      <c r="AU358" s="197"/>
    </row>
    <row r="359" customFormat="false" ht="15.75" hidden="false" customHeight="true" outlineLevel="0" collapsed="false">
      <c r="V359" s="197"/>
      <c r="AU359" s="197"/>
    </row>
    <row r="360" customFormat="false" ht="15.75" hidden="false" customHeight="true" outlineLevel="0" collapsed="false">
      <c r="V360" s="197"/>
      <c r="AU360" s="197"/>
    </row>
    <row r="361" customFormat="false" ht="15.75" hidden="false" customHeight="true" outlineLevel="0" collapsed="false">
      <c r="V361" s="197"/>
      <c r="AU361" s="197"/>
    </row>
    <row r="362" customFormat="false" ht="15.75" hidden="false" customHeight="true" outlineLevel="0" collapsed="false">
      <c r="V362" s="197"/>
      <c r="AU362" s="197"/>
    </row>
    <row r="363" customFormat="false" ht="15.75" hidden="false" customHeight="true" outlineLevel="0" collapsed="false">
      <c r="V363" s="197"/>
      <c r="AU363" s="197"/>
    </row>
    <row r="364" customFormat="false" ht="15.75" hidden="false" customHeight="true" outlineLevel="0" collapsed="false">
      <c r="V364" s="197"/>
      <c r="AU364" s="197"/>
    </row>
    <row r="365" customFormat="false" ht="15.75" hidden="false" customHeight="true" outlineLevel="0" collapsed="false">
      <c r="V365" s="197"/>
      <c r="AU365" s="197"/>
    </row>
    <row r="366" customFormat="false" ht="15.75" hidden="false" customHeight="true" outlineLevel="0" collapsed="false">
      <c r="V366" s="197"/>
      <c r="AU366" s="197"/>
    </row>
    <row r="367" customFormat="false" ht="15.75" hidden="false" customHeight="true" outlineLevel="0" collapsed="false">
      <c r="V367" s="197"/>
      <c r="AU367" s="197"/>
    </row>
    <row r="368" customFormat="false" ht="15.75" hidden="false" customHeight="true" outlineLevel="0" collapsed="false">
      <c r="V368" s="197"/>
      <c r="AU368" s="197"/>
    </row>
    <row r="369" customFormat="false" ht="15.75" hidden="false" customHeight="true" outlineLevel="0" collapsed="false">
      <c r="V369" s="197"/>
      <c r="AU369" s="197"/>
    </row>
    <row r="370" customFormat="false" ht="15.75" hidden="false" customHeight="true" outlineLevel="0" collapsed="false">
      <c r="V370" s="197"/>
      <c r="AU370" s="197"/>
    </row>
    <row r="371" customFormat="false" ht="15.75" hidden="false" customHeight="true" outlineLevel="0" collapsed="false">
      <c r="V371" s="197"/>
      <c r="AU371" s="197"/>
    </row>
    <row r="372" customFormat="false" ht="15.75" hidden="false" customHeight="true" outlineLevel="0" collapsed="false">
      <c r="V372" s="197"/>
      <c r="AU372" s="197"/>
    </row>
    <row r="373" customFormat="false" ht="15.75" hidden="false" customHeight="true" outlineLevel="0" collapsed="false">
      <c r="V373" s="197"/>
      <c r="AU373" s="197"/>
    </row>
    <row r="374" customFormat="false" ht="15.75" hidden="false" customHeight="true" outlineLevel="0" collapsed="false">
      <c r="V374" s="197"/>
      <c r="AU374" s="197"/>
    </row>
    <row r="375" customFormat="false" ht="15.75" hidden="false" customHeight="true" outlineLevel="0" collapsed="false">
      <c r="V375" s="197"/>
      <c r="AU375" s="197"/>
    </row>
    <row r="376" customFormat="false" ht="15.75" hidden="false" customHeight="true" outlineLevel="0" collapsed="false">
      <c r="V376" s="197"/>
      <c r="AU376" s="197"/>
    </row>
    <row r="377" customFormat="false" ht="15.75" hidden="false" customHeight="true" outlineLevel="0" collapsed="false">
      <c r="V377" s="197"/>
      <c r="AU377" s="197"/>
    </row>
    <row r="378" customFormat="false" ht="15.75" hidden="false" customHeight="true" outlineLevel="0" collapsed="false">
      <c r="V378" s="197"/>
      <c r="AU378" s="197"/>
    </row>
    <row r="379" customFormat="false" ht="15.75" hidden="false" customHeight="true" outlineLevel="0" collapsed="false">
      <c r="V379" s="197"/>
      <c r="AU379" s="197"/>
    </row>
    <row r="380" customFormat="false" ht="15.75" hidden="false" customHeight="true" outlineLevel="0" collapsed="false">
      <c r="V380" s="197"/>
      <c r="AU380" s="197"/>
    </row>
    <row r="381" customFormat="false" ht="15.75" hidden="false" customHeight="true" outlineLevel="0" collapsed="false">
      <c r="V381" s="197"/>
      <c r="AU381" s="197"/>
    </row>
    <row r="382" customFormat="false" ht="15.75" hidden="false" customHeight="true" outlineLevel="0" collapsed="false">
      <c r="V382" s="197"/>
      <c r="AU382" s="197"/>
    </row>
    <row r="383" customFormat="false" ht="15.75" hidden="false" customHeight="true" outlineLevel="0" collapsed="false">
      <c r="V383" s="197"/>
      <c r="AU383" s="197"/>
    </row>
    <row r="384" customFormat="false" ht="15.75" hidden="false" customHeight="true" outlineLevel="0" collapsed="false">
      <c r="V384" s="197"/>
      <c r="AU384" s="197"/>
    </row>
    <row r="385" customFormat="false" ht="15.75" hidden="false" customHeight="true" outlineLevel="0" collapsed="false">
      <c r="V385" s="197"/>
      <c r="AU385" s="197"/>
    </row>
    <row r="386" customFormat="false" ht="15.75" hidden="false" customHeight="true" outlineLevel="0" collapsed="false">
      <c r="V386" s="197"/>
      <c r="AU386" s="197"/>
    </row>
    <row r="387" customFormat="false" ht="15.75" hidden="false" customHeight="true" outlineLevel="0" collapsed="false">
      <c r="V387" s="197"/>
      <c r="AU387" s="197"/>
    </row>
    <row r="388" customFormat="false" ht="15.75" hidden="false" customHeight="true" outlineLevel="0" collapsed="false">
      <c r="V388" s="197"/>
      <c r="AU388" s="197"/>
    </row>
    <row r="389" customFormat="false" ht="15.75" hidden="false" customHeight="true" outlineLevel="0" collapsed="false">
      <c r="V389" s="197"/>
      <c r="AU389" s="197"/>
    </row>
    <row r="390" customFormat="false" ht="15.75" hidden="false" customHeight="true" outlineLevel="0" collapsed="false">
      <c r="V390" s="197"/>
      <c r="AU390" s="197"/>
    </row>
    <row r="391" customFormat="false" ht="15.75" hidden="false" customHeight="true" outlineLevel="0" collapsed="false">
      <c r="V391" s="197"/>
      <c r="AU391" s="197"/>
    </row>
    <row r="392" customFormat="false" ht="15.75" hidden="false" customHeight="true" outlineLevel="0" collapsed="false">
      <c r="V392" s="197"/>
      <c r="AU392" s="197"/>
    </row>
    <row r="393" customFormat="false" ht="15.75" hidden="false" customHeight="true" outlineLevel="0" collapsed="false">
      <c r="V393" s="197"/>
      <c r="AU393" s="197"/>
    </row>
    <row r="394" customFormat="false" ht="15.75" hidden="false" customHeight="true" outlineLevel="0" collapsed="false">
      <c r="V394" s="197"/>
      <c r="AU394" s="197"/>
    </row>
    <row r="395" customFormat="false" ht="15.75" hidden="false" customHeight="true" outlineLevel="0" collapsed="false">
      <c r="V395" s="197"/>
      <c r="AU395" s="197"/>
    </row>
    <row r="396" customFormat="false" ht="15.75" hidden="false" customHeight="true" outlineLevel="0" collapsed="false">
      <c r="V396" s="197"/>
      <c r="AU396" s="197"/>
    </row>
    <row r="397" customFormat="false" ht="15.75" hidden="false" customHeight="true" outlineLevel="0" collapsed="false">
      <c r="V397" s="197"/>
      <c r="AU397" s="197"/>
    </row>
    <row r="398" customFormat="false" ht="15.75" hidden="false" customHeight="true" outlineLevel="0" collapsed="false">
      <c r="V398" s="197"/>
      <c r="AU398" s="197"/>
    </row>
    <row r="399" customFormat="false" ht="15.75" hidden="false" customHeight="true" outlineLevel="0" collapsed="false">
      <c r="V399" s="197"/>
      <c r="AU399" s="197"/>
    </row>
    <row r="400" customFormat="false" ht="15.75" hidden="false" customHeight="true" outlineLevel="0" collapsed="false">
      <c r="V400" s="197"/>
      <c r="AU400" s="197"/>
    </row>
    <row r="401" customFormat="false" ht="15.75" hidden="false" customHeight="true" outlineLevel="0" collapsed="false">
      <c r="V401" s="197"/>
      <c r="AU401" s="197"/>
    </row>
    <row r="402" customFormat="false" ht="15.75" hidden="false" customHeight="true" outlineLevel="0" collapsed="false">
      <c r="V402" s="197"/>
      <c r="AU402" s="197"/>
    </row>
    <row r="403" customFormat="false" ht="15.75" hidden="false" customHeight="true" outlineLevel="0" collapsed="false">
      <c r="V403" s="197"/>
      <c r="AU403" s="197"/>
    </row>
    <row r="404" customFormat="false" ht="15.75" hidden="false" customHeight="true" outlineLevel="0" collapsed="false">
      <c r="V404" s="197"/>
      <c r="AU404" s="197"/>
    </row>
    <row r="405" customFormat="false" ht="15.75" hidden="false" customHeight="true" outlineLevel="0" collapsed="false">
      <c r="V405" s="197"/>
      <c r="AU405" s="197"/>
    </row>
    <row r="406" customFormat="false" ht="15.75" hidden="false" customHeight="true" outlineLevel="0" collapsed="false">
      <c r="V406" s="197"/>
      <c r="AU406" s="197"/>
    </row>
    <row r="407" customFormat="false" ht="15.75" hidden="false" customHeight="true" outlineLevel="0" collapsed="false">
      <c r="V407" s="197"/>
      <c r="AU407" s="197"/>
    </row>
    <row r="408" customFormat="false" ht="15.75" hidden="false" customHeight="true" outlineLevel="0" collapsed="false">
      <c r="V408" s="197"/>
      <c r="AU408" s="197"/>
    </row>
    <row r="409" customFormat="false" ht="15.75" hidden="false" customHeight="true" outlineLevel="0" collapsed="false">
      <c r="V409" s="197"/>
      <c r="AU409" s="197"/>
    </row>
    <row r="410" customFormat="false" ht="15.75" hidden="false" customHeight="true" outlineLevel="0" collapsed="false">
      <c r="V410" s="197"/>
      <c r="AU410" s="197"/>
    </row>
    <row r="411" customFormat="false" ht="15.75" hidden="false" customHeight="true" outlineLevel="0" collapsed="false">
      <c r="V411" s="197"/>
      <c r="AU411" s="197"/>
    </row>
    <row r="412" customFormat="false" ht="15.75" hidden="false" customHeight="true" outlineLevel="0" collapsed="false">
      <c r="V412" s="197"/>
      <c r="AU412" s="197"/>
    </row>
    <row r="413" customFormat="false" ht="15.75" hidden="false" customHeight="true" outlineLevel="0" collapsed="false">
      <c r="V413" s="197"/>
      <c r="AU413" s="197"/>
    </row>
    <row r="414" customFormat="false" ht="15.75" hidden="false" customHeight="true" outlineLevel="0" collapsed="false">
      <c r="V414" s="197"/>
      <c r="AU414" s="197"/>
    </row>
    <row r="415" customFormat="false" ht="15.75" hidden="false" customHeight="true" outlineLevel="0" collapsed="false">
      <c r="V415" s="197"/>
      <c r="AU415" s="197"/>
    </row>
    <row r="416" customFormat="false" ht="15.75" hidden="false" customHeight="true" outlineLevel="0" collapsed="false">
      <c r="V416" s="197"/>
      <c r="AU416" s="197"/>
    </row>
    <row r="417" customFormat="false" ht="15.75" hidden="false" customHeight="true" outlineLevel="0" collapsed="false">
      <c r="V417" s="197"/>
      <c r="AU417" s="197"/>
    </row>
    <row r="418" customFormat="false" ht="15.75" hidden="false" customHeight="true" outlineLevel="0" collapsed="false">
      <c r="V418" s="197"/>
      <c r="AU418" s="197"/>
    </row>
    <row r="419" customFormat="false" ht="15.75" hidden="false" customHeight="true" outlineLevel="0" collapsed="false">
      <c r="V419" s="197"/>
      <c r="AU419" s="197"/>
    </row>
    <row r="420" customFormat="false" ht="15.75" hidden="false" customHeight="true" outlineLevel="0" collapsed="false">
      <c r="V420" s="197"/>
      <c r="AU420" s="197"/>
    </row>
    <row r="421" customFormat="false" ht="15.75" hidden="false" customHeight="true" outlineLevel="0" collapsed="false">
      <c r="V421" s="197"/>
      <c r="AU421" s="197"/>
    </row>
    <row r="422" customFormat="false" ht="15.75" hidden="false" customHeight="true" outlineLevel="0" collapsed="false">
      <c r="V422" s="197"/>
      <c r="AU422" s="197"/>
    </row>
    <row r="423" customFormat="false" ht="15.75" hidden="false" customHeight="true" outlineLevel="0" collapsed="false">
      <c r="V423" s="197"/>
      <c r="AU423" s="197"/>
    </row>
    <row r="424" customFormat="false" ht="15.75" hidden="false" customHeight="true" outlineLevel="0" collapsed="false">
      <c r="V424" s="197"/>
      <c r="AU424" s="197"/>
    </row>
    <row r="425" customFormat="false" ht="15.75" hidden="false" customHeight="true" outlineLevel="0" collapsed="false">
      <c r="V425" s="197"/>
      <c r="AU425" s="197"/>
    </row>
    <row r="426" customFormat="false" ht="15.75" hidden="false" customHeight="true" outlineLevel="0" collapsed="false">
      <c r="V426" s="197"/>
      <c r="AU426" s="197"/>
    </row>
    <row r="427" customFormat="false" ht="15.75" hidden="false" customHeight="true" outlineLevel="0" collapsed="false">
      <c r="V427" s="197"/>
      <c r="AU427" s="197"/>
    </row>
    <row r="428" customFormat="false" ht="15.75" hidden="false" customHeight="true" outlineLevel="0" collapsed="false">
      <c r="V428" s="197"/>
      <c r="AU428" s="197"/>
    </row>
    <row r="429" customFormat="false" ht="15.75" hidden="false" customHeight="true" outlineLevel="0" collapsed="false">
      <c r="V429" s="197"/>
      <c r="AU429" s="197"/>
    </row>
    <row r="430" customFormat="false" ht="15.75" hidden="false" customHeight="true" outlineLevel="0" collapsed="false">
      <c r="V430" s="197"/>
      <c r="AU430" s="197"/>
    </row>
    <row r="431" customFormat="false" ht="15.75" hidden="false" customHeight="true" outlineLevel="0" collapsed="false">
      <c r="V431" s="197"/>
      <c r="AU431" s="197"/>
    </row>
    <row r="432" customFormat="false" ht="15.75" hidden="false" customHeight="true" outlineLevel="0" collapsed="false">
      <c r="V432" s="197"/>
      <c r="AU432" s="197"/>
    </row>
    <row r="433" customFormat="false" ht="15.75" hidden="false" customHeight="true" outlineLevel="0" collapsed="false">
      <c r="V433" s="197"/>
      <c r="AU433" s="197"/>
    </row>
    <row r="434" customFormat="false" ht="15.75" hidden="false" customHeight="true" outlineLevel="0" collapsed="false">
      <c r="V434" s="197"/>
      <c r="AU434" s="197"/>
    </row>
    <row r="435" customFormat="false" ht="15.75" hidden="false" customHeight="true" outlineLevel="0" collapsed="false">
      <c r="V435" s="197"/>
      <c r="AU435" s="197"/>
    </row>
    <row r="436" customFormat="false" ht="15.75" hidden="false" customHeight="true" outlineLevel="0" collapsed="false">
      <c r="V436" s="197"/>
      <c r="AU436" s="197"/>
    </row>
    <row r="437" customFormat="false" ht="15.75" hidden="false" customHeight="true" outlineLevel="0" collapsed="false">
      <c r="V437" s="197"/>
      <c r="AU437" s="197"/>
    </row>
    <row r="438" customFormat="false" ht="15.75" hidden="false" customHeight="true" outlineLevel="0" collapsed="false">
      <c r="V438" s="197"/>
      <c r="AU438" s="197"/>
    </row>
    <row r="439" customFormat="false" ht="15.75" hidden="false" customHeight="true" outlineLevel="0" collapsed="false">
      <c r="V439" s="197"/>
      <c r="AU439" s="197"/>
    </row>
    <row r="440" customFormat="false" ht="15.75" hidden="false" customHeight="true" outlineLevel="0" collapsed="false">
      <c r="V440" s="197"/>
      <c r="AU440" s="197"/>
    </row>
    <row r="441" customFormat="false" ht="15.75" hidden="false" customHeight="true" outlineLevel="0" collapsed="false">
      <c r="V441" s="197"/>
      <c r="AU441" s="197"/>
    </row>
    <row r="442" customFormat="false" ht="15.75" hidden="false" customHeight="true" outlineLevel="0" collapsed="false">
      <c r="V442" s="197"/>
      <c r="AU442" s="197"/>
    </row>
    <row r="443" customFormat="false" ht="15.75" hidden="false" customHeight="true" outlineLevel="0" collapsed="false">
      <c r="V443" s="197"/>
      <c r="AU443" s="197"/>
    </row>
    <row r="444" customFormat="false" ht="15.75" hidden="false" customHeight="true" outlineLevel="0" collapsed="false">
      <c r="V444" s="197"/>
      <c r="AU444" s="197"/>
    </row>
    <row r="445" customFormat="false" ht="15.75" hidden="false" customHeight="true" outlineLevel="0" collapsed="false">
      <c r="V445" s="197"/>
      <c r="AU445" s="197"/>
    </row>
    <row r="446" customFormat="false" ht="15.75" hidden="false" customHeight="true" outlineLevel="0" collapsed="false">
      <c r="V446" s="197"/>
      <c r="AU446" s="197"/>
    </row>
    <row r="447" customFormat="false" ht="15.75" hidden="false" customHeight="true" outlineLevel="0" collapsed="false">
      <c r="V447" s="197"/>
      <c r="AU447" s="197"/>
    </row>
    <row r="448" customFormat="false" ht="15.75" hidden="false" customHeight="true" outlineLevel="0" collapsed="false">
      <c r="V448" s="197"/>
      <c r="AU448" s="197"/>
    </row>
    <row r="449" customFormat="false" ht="15.75" hidden="false" customHeight="true" outlineLevel="0" collapsed="false">
      <c r="V449" s="197"/>
      <c r="AU449" s="197"/>
    </row>
    <row r="450" customFormat="false" ht="15.75" hidden="false" customHeight="true" outlineLevel="0" collapsed="false">
      <c r="V450" s="197"/>
      <c r="AU450" s="197"/>
    </row>
    <row r="451" customFormat="false" ht="15.75" hidden="false" customHeight="true" outlineLevel="0" collapsed="false">
      <c r="V451" s="197"/>
      <c r="AU451" s="197"/>
    </row>
    <row r="452" customFormat="false" ht="15.75" hidden="false" customHeight="true" outlineLevel="0" collapsed="false">
      <c r="V452" s="197"/>
      <c r="AU452" s="197"/>
    </row>
    <row r="453" customFormat="false" ht="15.75" hidden="false" customHeight="true" outlineLevel="0" collapsed="false">
      <c r="V453" s="197"/>
      <c r="AU453" s="197"/>
    </row>
    <row r="454" customFormat="false" ht="15.75" hidden="false" customHeight="true" outlineLevel="0" collapsed="false">
      <c r="V454" s="197"/>
      <c r="AU454" s="197"/>
    </row>
    <row r="455" customFormat="false" ht="15.75" hidden="false" customHeight="true" outlineLevel="0" collapsed="false">
      <c r="V455" s="197"/>
      <c r="AU455" s="197"/>
    </row>
    <row r="456" customFormat="false" ht="15.75" hidden="false" customHeight="true" outlineLevel="0" collapsed="false">
      <c r="V456" s="197"/>
      <c r="AU456" s="197"/>
    </row>
    <row r="457" customFormat="false" ht="15.75" hidden="false" customHeight="true" outlineLevel="0" collapsed="false">
      <c r="V457" s="197"/>
      <c r="AU457" s="197"/>
    </row>
    <row r="458" customFormat="false" ht="15.75" hidden="false" customHeight="true" outlineLevel="0" collapsed="false">
      <c r="V458" s="197"/>
      <c r="AU458" s="197"/>
    </row>
    <row r="459" customFormat="false" ht="15.75" hidden="false" customHeight="true" outlineLevel="0" collapsed="false">
      <c r="V459" s="197"/>
      <c r="AU459" s="197"/>
    </row>
    <row r="460" customFormat="false" ht="15.75" hidden="false" customHeight="true" outlineLevel="0" collapsed="false">
      <c r="V460" s="197"/>
      <c r="AU460" s="197"/>
    </row>
    <row r="461" customFormat="false" ht="15.75" hidden="false" customHeight="true" outlineLevel="0" collapsed="false">
      <c r="V461" s="197"/>
      <c r="AU461" s="197"/>
    </row>
    <row r="462" customFormat="false" ht="15.75" hidden="false" customHeight="true" outlineLevel="0" collapsed="false">
      <c r="V462" s="197"/>
      <c r="AU462" s="197"/>
    </row>
    <row r="463" customFormat="false" ht="15.75" hidden="false" customHeight="true" outlineLevel="0" collapsed="false">
      <c r="V463" s="197"/>
      <c r="AU463" s="197"/>
    </row>
    <row r="464" customFormat="false" ht="15.75" hidden="false" customHeight="true" outlineLevel="0" collapsed="false">
      <c r="V464" s="197"/>
      <c r="AU464" s="197"/>
    </row>
    <row r="465" customFormat="false" ht="15.75" hidden="false" customHeight="true" outlineLevel="0" collapsed="false">
      <c r="V465" s="197"/>
      <c r="AU465" s="197"/>
    </row>
    <row r="466" customFormat="false" ht="15.75" hidden="false" customHeight="true" outlineLevel="0" collapsed="false">
      <c r="V466" s="197"/>
      <c r="AU466" s="197"/>
    </row>
    <row r="467" customFormat="false" ht="15.75" hidden="false" customHeight="true" outlineLevel="0" collapsed="false">
      <c r="V467" s="197"/>
      <c r="AU467" s="197"/>
    </row>
    <row r="468" customFormat="false" ht="15.75" hidden="false" customHeight="true" outlineLevel="0" collapsed="false">
      <c r="V468" s="197"/>
      <c r="AU468" s="197"/>
    </row>
    <row r="469" customFormat="false" ht="15.75" hidden="false" customHeight="true" outlineLevel="0" collapsed="false">
      <c r="V469" s="197"/>
      <c r="AU469" s="197"/>
    </row>
    <row r="470" customFormat="false" ht="15.75" hidden="false" customHeight="true" outlineLevel="0" collapsed="false">
      <c r="V470" s="197"/>
      <c r="AU470" s="197"/>
    </row>
    <row r="471" customFormat="false" ht="15.75" hidden="false" customHeight="true" outlineLevel="0" collapsed="false">
      <c r="V471" s="197"/>
      <c r="AU471" s="197"/>
    </row>
    <row r="472" customFormat="false" ht="15.75" hidden="false" customHeight="true" outlineLevel="0" collapsed="false">
      <c r="V472" s="197"/>
      <c r="AU472" s="197"/>
    </row>
    <row r="473" customFormat="false" ht="15.75" hidden="false" customHeight="true" outlineLevel="0" collapsed="false">
      <c r="V473" s="197"/>
      <c r="AU473" s="197"/>
    </row>
    <row r="474" customFormat="false" ht="15.75" hidden="false" customHeight="true" outlineLevel="0" collapsed="false">
      <c r="V474" s="197"/>
      <c r="AU474" s="197"/>
    </row>
    <row r="475" customFormat="false" ht="15.75" hidden="false" customHeight="true" outlineLevel="0" collapsed="false">
      <c r="V475" s="197"/>
      <c r="AU475" s="197"/>
    </row>
    <row r="476" customFormat="false" ht="15.75" hidden="false" customHeight="true" outlineLevel="0" collapsed="false">
      <c r="V476" s="197"/>
      <c r="AU476" s="197"/>
    </row>
    <row r="477" customFormat="false" ht="15.75" hidden="false" customHeight="true" outlineLevel="0" collapsed="false">
      <c r="V477" s="197"/>
      <c r="AU477" s="197"/>
    </row>
    <row r="478" customFormat="false" ht="15.75" hidden="false" customHeight="true" outlineLevel="0" collapsed="false">
      <c r="V478" s="197"/>
      <c r="AU478" s="197"/>
    </row>
    <row r="479" customFormat="false" ht="15.75" hidden="false" customHeight="true" outlineLevel="0" collapsed="false">
      <c r="V479" s="197"/>
      <c r="AU479" s="197"/>
    </row>
    <row r="480" customFormat="false" ht="15.75" hidden="false" customHeight="true" outlineLevel="0" collapsed="false">
      <c r="V480" s="197"/>
      <c r="AU480" s="197"/>
    </row>
    <row r="481" customFormat="false" ht="15.75" hidden="false" customHeight="true" outlineLevel="0" collapsed="false">
      <c r="V481" s="197"/>
      <c r="AU481" s="197"/>
    </row>
    <row r="482" customFormat="false" ht="15.75" hidden="false" customHeight="true" outlineLevel="0" collapsed="false">
      <c r="V482" s="197"/>
      <c r="AU482" s="197"/>
    </row>
    <row r="483" customFormat="false" ht="15.75" hidden="false" customHeight="true" outlineLevel="0" collapsed="false">
      <c r="V483" s="197"/>
      <c r="AU483" s="197"/>
    </row>
    <row r="484" customFormat="false" ht="15.75" hidden="false" customHeight="true" outlineLevel="0" collapsed="false">
      <c r="V484" s="197"/>
      <c r="AU484" s="197"/>
    </row>
    <row r="485" customFormat="false" ht="15.75" hidden="false" customHeight="true" outlineLevel="0" collapsed="false">
      <c r="V485" s="197"/>
      <c r="AU485" s="197"/>
    </row>
    <row r="486" customFormat="false" ht="15.75" hidden="false" customHeight="true" outlineLevel="0" collapsed="false">
      <c r="V486" s="197"/>
      <c r="AU486" s="197"/>
    </row>
    <row r="487" customFormat="false" ht="15.75" hidden="false" customHeight="true" outlineLevel="0" collapsed="false">
      <c r="V487" s="197"/>
      <c r="AU487" s="197"/>
    </row>
    <row r="488" customFormat="false" ht="15.75" hidden="false" customHeight="true" outlineLevel="0" collapsed="false">
      <c r="V488" s="197"/>
      <c r="AU488" s="197"/>
    </row>
    <row r="489" customFormat="false" ht="15.75" hidden="false" customHeight="true" outlineLevel="0" collapsed="false">
      <c r="V489" s="197"/>
      <c r="AU489" s="197"/>
    </row>
    <row r="490" customFormat="false" ht="15.75" hidden="false" customHeight="true" outlineLevel="0" collapsed="false">
      <c r="V490" s="197"/>
      <c r="AU490" s="197"/>
    </row>
    <row r="491" customFormat="false" ht="15.75" hidden="false" customHeight="true" outlineLevel="0" collapsed="false">
      <c r="V491" s="197"/>
      <c r="AU491" s="197"/>
    </row>
    <row r="492" customFormat="false" ht="15.75" hidden="false" customHeight="true" outlineLevel="0" collapsed="false">
      <c r="V492" s="197"/>
      <c r="AU492" s="197"/>
    </row>
    <row r="493" customFormat="false" ht="15.75" hidden="false" customHeight="true" outlineLevel="0" collapsed="false">
      <c r="V493" s="197"/>
      <c r="AU493" s="197"/>
    </row>
    <row r="494" customFormat="false" ht="15.75" hidden="false" customHeight="true" outlineLevel="0" collapsed="false">
      <c r="V494" s="197"/>
      <c r="AU494" s="197"/>
    </row>
    <row r="495" customFormat="false" ht="15.75" hidden="false" customHeight="true" outlineLevel="0" collapsed="false">
      <c r="V495" s="197"/>
      <c r="AU495" s="197"/>
    </row>
    <row r="496" customFormat="false" ht="15.75" hidden="false" customHeight="true" outlineLevel="0" collapsed="false">
      <c r="V496" s="197"/>
      <c r="AU496" s="197"/>
    </row>
    <row r="497" customFormat="false" ht="15.75" hidden="false" customHeight="true" outlineLevel="0" collapsed="false">
      <c r="V497" s="197"/>
      <c r="AU497" s="197"/>
    </row>
    <row r="498" customFormat="false" ht="15.75" hidden="false" customHeight="true" outlineLevel="0" collapsed="false">
      <c r="V498" s="197"/>
      <c r="AU498" s="197"/>
    </row>
    <row r="499" customFormat="false" ht="15.75" hidden="false" customHeight="true" outlineLevel="0" collapsed="false">
      <c r="V499" s="197"/>
      <c r="AU499" s="197"/>
    </row>
    <row r="500" customFormat="false" ht="15.75" hidden="false" customHeight="true" outlineLevel="0" collapsed="false">
      <c r="V500" s="197"/>
      <c r="AU500" s="197"/>
    </row>
    <row r="501" customFormat="false" ht="15.75" hidden="false" customHeight="true" outlineLevel="0" collapsed="false">
      <c r="V501" s="197"/>
      <c r="AU501" s="197"/>
    </row>
    <row r="502" customFormat="false" ht="15.75" hidden="false" customHeight="true" outlineLevel="0" collapsed="false">
      <c r="V502" s="197"/>
      <c r="AU502" s="197"/>
    </row>
    <row r="503" customFormat="false" ht="15.75" hidden="false" customHeight="true" outlineLevel="0" collapsed="false">
      <c r="V503" s="197"/>
      <c r="AU503" s="197"/>
    </row>
    <row r="504" customFormat="false" ht="15.75" hidden="false" customHeight="true" outlineLevel="0" collapsed="false">
      <c r="V504" s="197"/>
      <c r="AU504" s="197"/>
    </row>
    <row r="505" customFormat="false" ht="15.75" hidden="false" customHeight="true" outlineLevel="0" collapsed="false">
      <c r="V505" s="197"/>
      <c r="AU505" s="197"/>
    </row>
    <row r="506" customFormat="false" ht="15.75" hidden="false" customHeight="true" outlineLevel="0" collapsed="false">
      <c r="V506" s="197"/>
      <c r="AU506" s="197"/>
    </row>
    <row r="507" customFormat="false" ht="15.75" hidden="false" customHeight="true" outlineLevel="0" collapsed="false">
      <c r="V507" s="197"/>
      <c r="AU507" s="197"/>
    </row>
    <row r="508" customFormat="false" ht="15.75" hidden="false" customHeight="true" outlineLevel="0" collapsed="false">
      <c r="V508" s="197"/>
      <c r="AU508" s="197"/>
    </row>
    <row r="509" customFormat="false" ht="15.75" hidden="false" customHeight="true" outlineLevel="0" collapsed="false">
      <c r="V509" s="197"/>
      <c r="AU509" s="197"/>
    </row>
    <row r="510" customFormat="false" ht="15.75" hidden="false" customHeight="true" outlineLevel="0" collapsed="false">
      <c r="V510" s="197"/>
      <c r="AU510" s="197"/>
    </row>
    <row r="511" customFormat="false" ht="15.75" hidden="false" customHeight="true" outlineLevel="0" collapsed="false">
      <c r="V511" s="197"/>
      <c r="AU511" s="197"/>
    </row>
    <row r="512" customFormat="false" ht="15.75" hidden="false" customHeight="true" outlineLevel="0" collapsed="false">
      <c r="V512" s="197"/>
      <c r="AU512" s="197"/>
    </row>
    <row r="513" customFormat="false" ht="15.75" hidden="false" customHeight="true" outlineLevel="0" collapsed="false">
      <c r="V513" s="197"/>
      <c r="AU513" s="197"/>
    </row>
    <row r="514" customFormat="false" ht="15.75" hidden="false" customHeight="true" outlineLevel="0" collapsed="false">
      <c r="V514" s="197"/>
      <c r="AU514" s="197"/>
    </row>
    <row r="515" customFormat="false" ht="15.75" hidden="false" customHeight="true" outlineLevel="0" collapsed="false">
      <c r="V515" s="197"/>
      <c r="AU515" s="197"/>
    </row>
    <row r="516" customFormat="false" ht="15.75" hidden="false" customHeight="true" outlineLevel="0" collapsed="false">
      <c r="V516" s="197"/>
      <c r="AU516" s="197"/>
    </row>
    <row r="517" customFormat="false" ht="15.75" hidden="false" customHeight="true" outlineLevel="0" collapsed="false">
      <c r="V517" s="197"/>
      <c r="AU517" s="197"/>
    </row>
    <row r="518" customFormat="false" ht="15.75" hidden="false" customHeight="true" outlineLevel="0" collapsed="false">
      <c r="V518" s="197"/>
      <c r="AU518" s="197"/>
    </row>
    <row r="519" customFormat="false" ht="15.75" hidden="false" customHeight="true" outlineLevel="0" collapsed="false">
      <c r="V519" s="197"/>
      <c r="AU519" s="197"/>
    </row>
    <row r="520" customFormat="false" ht="15.75" hidden="false" customHeight="true" outlineLevel="0" collapsed="false">
      <c r="V520" s="197"/>
      <c r="AU520" s="197"/>
    </row>
    <row r="521" customFormat="false" ht="15.75" hidden="false" customHeight="true" outlineLevel="0" collapsed="false">
      <c r="V521" s="197"/>
      <c r="AU521" s="197"/>
    </row>
    <row r="522" customFormat="false" ht="15.75" hidden="false" customHeight="true" outlineLevel="0" collapsed="false">
      <c r="V522" s="197"/>
      <c r="AU522" s="197"/>
    </row>
    <row r="523" customFormat="false" ht="15.75" hidden="false" customHeight="true" outlineLevel="0" collapsed="false">
      <c r="V523" s="197"/>
      <c r="AU523" s="197"/>
    </row>
    <row r="524" customFormat="false" ht="15.75" hidden="false" customHeight="true" outlineLevel="0" collapsed="false">
      <c r="V524" s="197"/>
      <c r="AU524" s="197"/>
    </row>
    <row r="525" customFormat="false" ht="15.75" hidden="false" customHeight="true" outlineLevel="0" collapsed="false">
      <c r="V525" s="197"/>
      <c r="AU525" s="197"/>
    </row>
    <row r="526" customFormat="false" ht="15.75" hidden="false" customHeight="true" outlineLevel="0" collapsed="false">
      <c r="V526" s="197"/>
      <c r="AU526" s="197"/>
    </row>
    <row r="527" customFormat="false" ht="15.75" hidden="false" customHeight="true" outlineLevel="0" collapsed="false">
      <c r="V527" s="197"/>
      <c r="AU527" s="197"/>
    </row>
    <row r="528" customFormat="false" ht="15.75" hidden="false" customHeight="true" outlineLevel="0" collapsed="false">
      <c r="V528" s="197"/>
      <c r="AU528" s="197"/>
    </row>
    <row r="529" customFormat="false" ht="15.75" hidden="false" customHeight="true" outlineLevel="0" collapsed="false">
      <c r="V529" s="197"/>
      <c r="AU529" s="197"/>
    </row>
    <row r="530" customFormat="false" ht="15.75" hidden="false" customHeight="true" outlineLevel="0" collapsed="false">
      <c r="V530" s="197"/>
      <c r="AU530" s="197"/>
    </row>
    <row r="531" customFormat="false" ht="15.75" hidden="false" customHeight="true" outlineLevel="0" collapsed="false">
      <c r="V531" s="197"/>
      <c r="AU531" s="197"/>
    </row>
    <row r="532" customFormat="false" ht="15.75" hidden="false" customHeight="true" outlineLevel="0" collapsed="false">
      <c r="V532" s="197"/>
      <c r="AU532" s="197"/>
    </row>
    <row r="533" customFormat="false" ht="15.75" hidden="false" customHeight="true" outlineLevel="0" collapsed="false">
      <c r="V533" s="197"/>
      <c r="AU533" s="197"/>
    </row>
    <row r="534" customFormat="false" ht="15.75" hidden="false" customHeight="true" outlineLevel="0" collapsed="false">
      <c r="V534" s="197"/>
      <c r="AU534" s="197"/>
    </row>
    <row r="535" customFormat="false" ht="15.75" hidden="false" customHeight="true" outlineLevel="0" collapsed="false">
      <c r="V535" s="197"/>
      <c r="AU535" s="197"/>
    </row>
    <row r="536" customFormat="false" ht="15.75" hidden="false" customHeight="true" outlineLevel="0" collapsed="false">
      <c r="V536" s="197"/>
      <c r="AU536" s="197"/>
    </row>
    <row r="537" customFormat="false" ht="15.75" hidden="false" customHeight="true" outlineLevel="0" collapsed="false">
      <c r="V537" s="197"/>
      <c r="AU537" s="197"/>
    </row>
    <row r="538" customFormat="false" ht="15.75" hidden="false" customHeight="true" outlineLevel="0" collapsed="false">
      <c r="V538" s="197"/>
      <c r="AU538" s="197"/>
    </row>
    <row r="539" customFormat="false" ht="15.75" hidden="false" customHeight="true" outlineLevel="0" collapsed="false">
      <c r="V539" s="197"/>
      <c r="AU539" s="197"/>
    </row>
    <row r="540" customFormat="false" ht="15.75" hidden="false" customHeight="true" outlineLevel="0" collapsed="false">
      <c r="V540" s="197"/>
      <c r="AU540" s="197"/>
    </row>
    <row r="541" customFormat="false" ht="15.75" hidden="false" customHeight="true" outlineLevel="0" collapsed="false">
      <c r="V541" s="197"/>
      <c r="AU541" s="197"/>
    </row>
    <row r="542" customFormat="false" ht="15.75" hidden="false" customHeight="true" outlineLevel="0" collapsed="false">
      <c r="V542" s="197"/>
      <c r="AU542" s="197"/>
    </row>
    <row r="543" customFormat="false" ht="15.75" hidden="false" customHeight="true" outlineLevel="0" collapsed="false">
      <c r="V543" s="197"/>
      <c r="AU543" s="197"/>
    </row>
    <row r="544" customFormat="false" ht="15.75" hidden="false" customHeight="true" outlineLevel="0" collapsed="false">
      <c r="V544" s="197"/>
      <c r="AU544" s="197"/>
    </row>
    <row r="545" customFormat="false" ht="15.75" hidden="false" customHeight="true" outlineLevel="0" collapsed="false">
      <c r="V545" s="197"/>
      <c r="AU545" s="197"/>
    </row>
    <row r="546" customFormat="false" ht="15.75" hidden="false" customHeight="true" outlineLevel="0" collapsed="false">
      <c r="V546" s="197"/>
      <c r="AU546" s="197"/>
    </row>
    <row r="547" customFormat="false" ht="15.75" hidden="false" customHeight="true" outlineLevel="0" collapsed="false">
      <c r="V547" s="197"/>
      <c r="AU547" s="197"/>
    </row>
    <row r="548" customFormat="false" ht="15.75" hidden="false" customHeight="true" outlineLevel="0" collapsed="false">
      <c r="V548" s="197"/>
      <c r="AU548" s="197"/>
    </row>
    <row r="549" customFormat="false" ht="15.75" hidden="false" customHeight="true" outlineLevel="0" collapsed="false">
      <c r="V549" s="197"/>
      <c r="AU549" s="197"/>
    </row>
    <row r="550" customFormat="false" ht="15.75" hidden="false" customHeight="true" outlineLevel="0" collapsed="false">
      <c r="V550" s="197"/>
      <c r="AU550" s="197"/>
    </row>
    <row r="551" customFormat="false" ht="15.75" hidden="false" customHeight="true" outlineLevel="0" collapsed="false">
      <c r="V551" s="197"/>
      <c r="AU551" s="197"/>
    </row>
    <row r="552" customFormat="false" ht="15.75" hidden="false" customHeight="true" outlineLevel="0" collapsed="false">
      <c r="V552" s="197"/>
      <c r="AU552" s="197"/>
    </row>
    <row r="553" customFormat="false" ht="15.75" hidden="false" customHeight="true" outlineLevel="0" collapsed="false">
      <c r="V553" s="197"/>
      <c r="AU553" s="197"/>
    </row>
    <row r="554" customFormat="false" ht="15.75" hidden="false" customHeight="true" outlineLevel="0" collapsed="false">
      <c r="V554" s="197"/>
      <c r="AU554" s="197"/>
    </row>
    <row r="555" customFormat="false" ht="15.75" hidden="false" customHeight="true" outlineLevel="0" collapsed="false">
      <c r="V555" s="197"/>
      <c r="AU555" s="197"/>
    </row>
    <row r="556" customFormat="false" ht="15.75" hidden="false" customHeight="true" outlineLevel="0" collapsed="false">
      <c r="V556" s="197"/>
      <c r="AU556" s="197"/>
    </row>
    <row r="557" customFormat="false" ht="15.75" hidden="false" customHeight="true" outlineLevel="0" collapsed="false">
      <c r="V557" s="197"/>
      <c r="AU557" s="197"/>
    </row>
    <row r="558" customFormat="false" ht="15.75" hidden="false" customHeight="true" outlineLevel="0" collapsed="false">
      <c r="V558" s="197"/>
      <c r="AU558" s="197"/>
    </row>
    <row r="559" customFormat="false" ht="15.75" hidden="false" customHeight="true" outlineLevel="0" collapsed="false">
      <c r="V559" s="197"/>
      <c r="AU559" s="197"/>
    </row>
    <row r="560" customFormat="false" ht="15.75" hidden="false" customHeight="true" outlineLevel="0" collapsed="false">
      <c r="V560" s="197"/>
      <c r="AU560" s="197"/>
    </row>
    <row r="561" customFormat="false" ht="15.75" hidden="false" customHeight="true" outlineLevel="0" collapsed="false">
      <c r="V561" s="197"/>
      <c r="AU561" s="197"/>
    </row>
    <row r="562" customFormat="false" ht="15.75" hidden="false" customHeight="true" outlineLevel="0" collapsed="false">
      <c r="V562" s="197"/>
      <c r="AU562" s="197"/>
    </row>
    <row r="563" customFormat="false" ht="15.75" hidden="false" customHeight="true" outlineLevel="0" collapsed="false">
      <c r="V563" s="197"/>
      <c r="AU563" s="197"/>
    </row>
    <row r="564" customFormat="false" ht="15.75" hidden="false" customHeight="true" outlineLevel="0" collapsed="false">
      <c r="V564" s="197"/>
      <c r="AU564" s="197"/>
    </row>
    <row r="565" customFormat="false" ht="15.75" hidden="false" customHeight="true" outlineLevel="0" collapsed="false">
      <c r="V565" s="197"/>
      <c r="AU565" s="197"/>
    </row>
    <row r="566" customFormat="false" ht="15.75" hidden="false" customHeight="true" outlineLevel="0" collapsed="false">
      <c r="V566" s="197"/>
      <c r="AU566" s="197"/>
    </row>
    <row r="567" customFormat="false" ht="15.75" hidden="false" customHeight="true" outlineLevel="0" collapsed="false">
      <c r="V567" s="197"/>
      <c r="AU567" s="197"/>
    </row>
    <row r="568" customFormat="false" ht="15.75" hidden="false" customHeight="true" outlineLevel="0" collapsed="false">
      <c r="V568" s="197"/>
      <c r="AU568" s="197"/>
    </row>
    <row r="569" customFormat="false" ht="15.75" hidden="false" customHeight="true" outlineLevel="0" collapsed="false">
      <c r="V569" s="197"/>
      <c r="AU569" s="197"/>
    </row>
    <row r="570" customFormat="false" ht="15.75" hidden="false" customHeight="true" outlineLevel="0" collapsed="false">
      <c r="V570" s="197"/>
      <c r="AU570" s="197"/>
    </row>
    <row r="571" customFormat="false" ht="15.75" hidden="false" customHeight="true" outlineLevel="0" collapsed="false">
      <c r="V571" s="197"/>
      <c r="AU571" s="197"/>
    </row>
    <row r="572" customFormat="false" ht="15.75" hidden="false" customHeight="true" outlineLevel="0" collapsed="false">
      <c r="V572" s="197"/>
      <c r="AU572" s="197"/>
    </row>
    <row r="573" customFormat="false" ht="15.75" hidden="false" customHeight="true" outlineLevel="0" collapsed="false">
      <c r="V573" s="197"/>
      <c r="AU573" s="197"/>
    </row>
    <row r="574" customFormat="false" ht="15.75" hidden="false" customHeight="true" outlineLevel="0" collapsed="false">
      <c r="V574" s="197"/>
      <c r="AU574" s="197"/>
    </row>
    <row r="575" customFormat="false" ht="15.75" hidden="false" customHeight="true" outlineLevel="0" collapsed="false">
      <c r="V575" s="197"/>
      <c r="AU575" s="197"/>
    </row>
    <row r="576" customFormat="false" ht="15.75" hidden="false" customHeight="true" outlineLevel="0" collapsed="false">
      <c r="V576" s="197"/>
      <c r="AU576" s="197"/>
    </row>
    <row r="577" customFormat="false" ht="15.75" hidden="false" customHeight="true" outlineLevel="0" collapsed="false">
      <c r="V577" s="197"/>
      <c r="AU577" s="197"/>
    </row>
    <row r="578" customFormat="false" ht="15.75" hidden="false" customHeight="true" outlineLevel="0" collapsed="false">
      <c r="V578" s="197"/>
      <c r="AU578" s="197"/>
    </row>
    <row r="579" customFormat="false" ht="15.75" hidden="false" customHeight="true" outlineLevel="0" collapsed="false">
      <c r="V579" s="197"/>
      <c r="AU579" s="197"/>
    </row>
    <row r="580" customFormat="false" ht="15.75" hidden="false" customHeight="true" outlineLevel="0" collapsed="false">
      <c r="V580" s="197"/>
      <c r="AU580" s="197"/>
    </row>
    <row r="581" customFormat="false" ht="15.75" hidden="false" customHeight="true" outlineLevel="0" collapsed="false">
      <c r="V581" s="197"/>
      <c r="AU581" s="197"/>
    </row>
    <row r="582" customFormat="false" ht="15.75" hidden="false" customHeight="true" outlineLevel="0" collapsed="false">
      <c r="V582" s="197"/>
      <c r="AU582" s="197"/>
    </row>
    <row r="583" customFormat="false" ht="15.75" hidden="false" customHeight="true" outlineLevel="0" collapsed="false">
      <c r="V583" s="197"/>
      <c r="AU583" s="197"/>
    </row>
    <row r="584" customFormat="false" ht="15.75" hidden="false" customHeight="true" outlineLevel="0" collapsed="false">
      <c r="V584" s="197"/>
      <c r="AU584" s="197"/>
    </row>
    <row r="585" customFormat="false" ht="15.75" hidden="false" customHeight="true" outlineLevel="0" collapsed="false">
      <c r="V585" s="197"/>
      <c r="AU585" s="197"/>
    </row>
    <row r="586" customFormat="false" ht="15.75" hidden="false" customHeight="true" outlineLevel="0" collapsed="false">
      <c r="V586" s="197"/>
      <c r="AU586" s="197"/>
    </row>
    <row r="587" customFormat="false" ht="15.75" hidden="false" customHeight="true" outlineLevel="0" collapsed="false">
      <c r="V587" s="197"/>
      <c r="AU587" s="197"/>
    </row>
    <row r="588" customFormat="false" ht="15.75" hidden="false" customHeight="true" outlineLevel="0" collapsed="false">
      <c r="V588" s="197"/>
      <c r="AU588" s="197"/>
    </row>
    <row r="589" customFormat="false" ht="15.75" hidden="false" customHeight="true" outlineLevel="0" collapsed="false">
      <c r="V589" s="197"/>
      <c r="AU589" s="197"/>
    </row>
    <row r="590" customFormat="false" ht="15.75" hidden="false" customHeight="true" outlineLevel="0" collapsed="false">
      <c r="V590" s="197"/>
      <c r="AU590" s="197"/>
    </row>
    <row r="591" customFormat="false" ht="15.75" hidden="false" customHeight="true" outlineLevel="0" collapsed="false">
      <c r="V591" s="197"/>
      <c r="AU591" s="197"/>
    </row>
    <row r="592" customFormat="false" ht="15.75" hidden="false" customHeight="true" outlineLevel="0" collapsed="false">
      <c r="V592" s="197"/>
      <c r="AU592" s="197"/>
    </row>
    <row r="593" customFormat="false" ht="15.75" hidden="false" customHeight="true" outlineLevel="0" collapsed="false">
      <c r="V593" s="197"/>
      <c r="AU593" s="197"/>
    </row>
    <row r="594" customFormat="false" ht="15.75" hidden="false" customHeight="true" outlineLevel="0" collapsed="false">
      <c r="V594" s="197"/>
      <c r="AU594" s="197"/>
    </row>
    <row r="595" customFormat="false" ht="15.75" hidden="false" customHeight="true" outlineLevel="0" collapsed="false">
      <c r="V595" s="197"/>
      <c r="AU595" s="197"/>
    </row>
    <row r="596" customFormat="false" ht="15.75" hidden="false" customHeight="true" outlineLevel="0" collapsed="false">
      <c r="V596" s="197"/>
      <c r="AU596" s="197"/>
    </row>
    <row r="597" customFormat="false" ht="15.75" hidden="false" customHeight="true" outlineLevel="0" collapsed="false">
      <c r="V597" s="197"/>
      <c r="AU597" s="197"/>
    </row>
    <row r="598" customFormat="false" ht="15.75" hidden="false" customHeight="true" outlineLevel="0" collapsed="false">
      <c r="V598" s="197"/>
      <c r="AU598" s="197"/>
    </row>
    <row r="599" customFormat="false" ht="15.75" hidden="false" customHeight="true" outlineLevel="0" collapsed="false">
      <c r="V599" s="197"/>
      <c r="AU599" s="197"/>
    </row>
    <row r="600" customFormat="false" ht="15.75" hidden="false" customHeight="true" outlineLevel="0" collapsed="false">
      <c r="V600" s="197"/>
      <c r="AU600" s="197"/>
    </row>
    <row r="601" customFormat="false" ht="15.75" hidden="false" customHeight="true" outlineLevel="0" collapsed="false">
      <c r="V601" s="197"/>
      <c r="AU601" s="197"/>
    </row>
    <row r="602" customFormat="false" ht="15.75" hidden="false" customHeight="true" outlineLevel="0" collapsed="false">
      <c r="V602" s="197"/>
      <c r="AU602" s="197"/>
    </row>
    <row r="603" customFormat="false" ht="15.75" hidden="false" customHeight="true" outlineLevel="0" collapsed="false">
      <c r="V603" s="197"/>
      <c r="AU603" s="197"/>
    </row>
    <row r="604" customFormat="false" ht="15.75" hidden="false" customHeight="true" outlineLevel="0" collapsed="false">
      <c r="V604" s="197"/>
      <c r="AU604" s="197"/>
    </row>
    <row r="605" customFormat="false" ht="15.75" hidden="false" customHeight="true" outlineLevel="0" collapsed="false">
      <c r="V605" s="197"/>
      <c r="AU605" s="197"/>
    </row>
    <row r="606" customFormat="false" ht="15.75" hidden="false" customHeight="true" outlineLevel="0" collapsed="false">
      <c r="V606" s="197"/>
      <c r="AU606" s="197"/>
    </row>
    <row r="607" customFormat="false" ht="15.75" hidden="false" customHeight="true" outlineLevel="0" collapsed="false">
      <c r="V607" s="197"/>
      <c r="AU607" s="197"/>
    </row>
    <row r="608" customFormat="false" ht="15.75" hidden="false" customHeight="true" outlineLevel="0" collapsed="false">
      <c r="V608" s="197"/>
      <c r="AU608" s="197"/>
    </row>
    <row r="609" customFormat="false" ht="15.75" hidden="false" customHeight="true" outlineLevel="0" collapsed="false">
      <c r="V609" s="197"/>
      <c r="AU609" s="197"/>
    </row>
    <row r="610" customFormat="false" ht="15.75" hidden="false" customHeight="true" outlineLevel="0" collapsed="false">
      <c r="V610" s="197"/>
      <c r="AU610" s="197"/>
    </row>
    <row r="611" customFormat="false" ht="15.75" hidden="false" customHeight="true" outlineLevel="0" collapsed="false">
      <c r="V611" s="197"/>
      <c r="AU611" s="197"/>
    </row>
    <row r="612" customFormat="false" ht="15.75" hidden="false" customHeight="true" outlineLevel="0" collapsed="false">
      <c r="V612" s="197"/>
      <c r="AU612" s="197"/>
    </row>
    <row r="613" customFormat="false" ht="15.75" hidden="false" customHeight="true" outlineLevel="0" collapsed="false">
      <c r="V613" s="197"/>
      <c r="AU613" s="197"/>
    </row>
    <row r="614" customFormat="false" ht="15.75" hidden="false" customHeight="true" outlineLevel="0" collapsed="false">
      <c r="V614" s="197"/>
      <c r="AU614" s="197"/>
    </row>
    <row r="615" customFormat="false" ht="15.75" hidden="false" customHeight="true" outlineLevel="0" collapsed="false">
      <c r="V615" s="197"/>
      <c r="AU615" s="197"/>
    </row>
    <row r="616" customFormat="false" ht="15.75" hidden="false" customHeight="true" outlineLevel="0" collapsed="false">
      <c r="V616" s="197"/>
      <c r="AU616" s="197"/>
    </row>
    <row r="617" customFormat="false" ht="15.75" hidden="false" customHeight="true" outlineLevel="0" collapsed="false">
      <c r="V617" s="197"/>
      <c r="AU617" s="197"/>
    </row>
    <row r="618" customFormat="false" ht="15.75" hidden="false" customHeight="true" outlineLevel="0" collapsed="false">
      <c r="V618" s="197"/>
      <c r="AU618" s="197"/>
    </row>
    <row r="619" customFormat="false" ht="15.75" hidden="false" customHeight="true" outlineLevel="0" collapsed="false">
      <c r="V619" s="197"/>
      <c r="AU619" s="197"/>
    </row>
    <row r="620" customFormat="false" ht="15.75" hidden="false" customHeight="true" outlineLevel="0" collapsed="false">
      <c r="V620" s="197"/>
      <c r="AU620" s="197"/>
    </row>
    <row r="621" customFormat="false" ht="15.75" hidden="false" customHeight="true" outlineLevel="0" collapsed="false">
      <c r="V621" s="197"/>
      <c r="AU621" s="197"/>
    </row>
    <row r="622" customFormat="false" ht="15.75" hidden="false" customHeight="true" outlineLevel="0" collapsed="false">
      <c r="V622" s="197"/>
      <c r="AU622" s="197"/>
    </row>
    <row r="623" customFormat="false" ht="15.75" hidden="false" customHeight="true" outlineLevel="0" collapsed="false">
      <c r="V623" s="197"/>
      <c r="AU623" s="197"/>
    </row>
    <row r="624" customFormat="false" ht="15.75" hidden="false" customHeight="true" outlineLevel="0" collapsed="false">
      <c r="V624" s="197"/>
      <c r="AU624" s="197"/>
    </row>
    <row r="625" customFormat="false" ht="15.75" hidden="false" customHeight="true" outlineLevel="0" collapsed="false">
      <c r="V625" s="197"/>
      <c r="AU625" s="197"/>
    </row>
    <row r="626" customFormat="false" ht="15.75" hidden="false" customHeight="true" outlineLevel="0" collapsed="false">
      <c r="V626" s="197"/>
      <c r="AU626" s="197"/>
    </row>
    <row r="627" customFormat="false" ht="15.75" hidden="false" customHeight="true" outlineLevel="0" collapsed="false">
      <c r="V627" s="197"/>
      <c r="AU627" s="197"/>
    </row>
    <row r="628" customFormat="false" ht="15.75" hidden="false" customHeight="true" outlineLevel="0" collapsed="false">
      <c r="V628" s="197"/>
      <c r="AU628" s="197"/>
    </row>
    <row r="629" customFormat="false" ht="15.75" hidden="false" customHeight="true" outlineLevel="0" collapsed="false">
      <c r="V629" s="197"/>
      <c r="AU629" s="197"/>
    </row>
    <row r="630" customFormat="false" ht="15.75" hidden="false" customHeight="true" outlineLevel="0" collapsed="false">
      <c r="V630" s="197"/>
      <c r="AU630" s="197"/>
    </row>
    <row r="631" customFormat="false" ht="15.75" hidden="false" customHeight="true" outlineLevel="0" collapsed="false">
      <c r="V631" s="197"/>
      <c r="AU631" s="197"/>
    </row>
    <row r="632" customFormat="false" ht="15.75" hidden="false" customHeight="true" outlineLevel="0" collapsed="false">
      <c r="V632" s="197"/>
      <c r="AU632" s="197"/>
    </row>
    <row r="633" customFormat="false" ht="15.75" hidden="false" customHeight="true" outlineLevel="0" collapsed="false">
      <c r="V633" s="197"/>
      <c r="AU633" s="197"/>
    </row>
    <row r="634" customFormat="false" ht="15.75" hidden="false" customHeight="true" outlineLevel="0" collapsed="false">
      <c r="V634" s="197"/>
      <c r="AU634" s="197"/>
    </row>
    <row r="635" customFormat="false" ht="15.75" hidden="false" customHeight="true" outlineLevel="0" collapsed="false">
      <c r="V635" s="197"/>
      <c r="AU635" s="197"/>
    </row>
    <row r="636" customFormat="false" ht="15.75" hidden="false" customHeight="true" outlineLevel="0" collapsed="false">
      <c r="V636" s="197"/>
      <c r="AU636" s="197"/>
    </row>
    <row r="637" customFormat="false" ht="15.75" hidden="false" customHeight="true" outlineLevel="0" collapsed="false">
      <c r="V637" s="197"/>
      <c r="AU637" s="197"/>
    </row>
    <row r="638" customFormat="false" ht="15.75" hidden="false" customHeight="true" outlineLevel="0" collapsed="false">
      <c r="V638" s="197"/>
      <c r="AU638" s="197"/>
    </row>
    <row r="639" customFormat="false" ht="15.75" hidden="false" customHeight="true" outlineLevel="0" collapsed="false">
      <c r="V639" s="197"/>
      <c r="AU639" s="197"/>
    </row>
    <row r="640" customFormat="false" ht="15.75" hidden="false" customHeight="true" outlineLevel="0" collapsed="false">
      <c r="V640" s="197"/>
      <c r="AU640" s="197"/>
    </row>
    <row r="641" customFormat="false" ht="15.75" hidden="false" customHeight="true" outlineLevel="0" collapsed="false">
      <c r="V641" s="197"/>
      <c r="AU641" s="197"/>
    </row>
    <row r="642" customFormat="false" ht="15.75" hidden="false" customHeight="true" outlineLevel="0" collapsed="false">
      <c r="V642" s="197"/>
      <c r="AU642" s="197"/>
    </row>
    <row r="643" customFormat="false" ht="15.75" hidden="false" customHeight="true" outlineLevel="0" collapsed="false">
      <c r="V643" s="197"/>
      <c r="AU643" s="197"/>
    </row>
    <row r="644" customFormat="false" ht="15.75" hidden="false" customHeight="true" outlineLevel="0" collapsed="false">
      <c r="V644" s="197"/>
      <c r="AU644" s="197"/>
    </row>
    <row r="645" customFormat="false" ht="15.75" hidden="false" customHeight="true" outlineLevel="0" collapsed="false">
      <c r="V645" s="197"/>
      <c r="AU645" s="197"/>
    </row>
    <row r="646" customFormat="false" ht="15.75" hidden="false" customHeight="true" outlineLevel="0" collapsed="false">
      <c r="V646" s="197"/>
      <c r="AU646" s="197"/>
    </row>
    <row r="647" customFormat="false" ht="15.75" hidden="false" customHeight="true" outlineLevel="0" collapsed="false">
      <c r="V647" s="197"/>
      <c r="AU647" s="197"/>
    </row>
    <row r="648" customFormat="false" ht="15.75" hidden="false" customHeight="true" outlineLevel="0" collapsed="false">
      <c r="V648" s="197"/>
      <c r="AU648" s="197"/>
    </row>
    <row r="649" customFormat="false" ht="15.75" hidden="false" customHeight="true" outlineLevel="0" collapsed="false">
      <c r="V649" s="197"/>
      <c r="AU649" s="197"/>
    </row>
    <row r="650" customFormat="false" ht="15.75" hidden="false" customHeight="true" outlineLevel="0" collapsed="false">
      <c r="V650" s="197"/>
      <c r="AU650" s="197"/>
    </row>
    <row r="651" customFormat="false" ht="15.75" hidden="false" customHeight="true" outlineLevel="0" collapsed="false">
      <c r="V651" s="197"/>
      <c r="AU651" s="197"/>
    </row>
    <row r="652" customFormat="false" ht="15.75" hidden="false" customHeight="true" outlineLevel="0" collapsed="false">
      <c r="V652" s="197"/>
      <c r="AU652" s="197"/>
    </row>
    <row r="653" customFormat="false" ht="15.75" hidden="false" customHeight="true" outlineLevel="0" collapsed="false">
      <c r="V653" s="197"/>
      <c r="AU653" s="197"/>
    </row>
    <row r="654" customFormat="false" ht="15.75" hidden="false" customHeight="true" outlineLevel="0" collapsed="false">
      <c r="V654" s="197"/>
      <c r="AU654" s="197"/>
    </row>
    <row r="655" customFormat="false" ht="15.75" hidden="false" customHeight="true" outlineLevel="0" collapsed="false">
      <c r="V655" s="197"/>
      <c r="AU655" s="197"/>
    </row>
    <row r="656" customFormat="false" ht="15.75" hidden="false" customHeight="true" outlineLevel="0" collapsed="false">
      <c r="V656" s="197"/>
      <c r="AU656" s="197"/>
    </row>
    <row r="657" customFormat="false" ht="15.75" hidden="false" customHeight="true" outlineLevel="0" collapsed="false">
      <c r="V657" s="197"/>
      <c r="AU657" s="197"/>
    </row>
    <row r="658" customFormat="false" ht="15.75" hidden="false" customHeight="true" outlineLevel="0" collapsed="false">
      <c r="V658" s="197"/>
      <c r="AU658" s="197"/>
    </row>
    <row r="659" customFormat="false" ht="15.75" hidden="false" customHeight="true" outlineLevel="0" collapsed="false">
      <c r="V659" s="197"/>
      <c r="AU659" s="197"/>
    </row>
    <row r="660" customFormat="false" ht="15.75" hidden="false" customHeight="true" outlineLevel="0" collapsed="false">
      <c r="V660" s="197"/>
      <c r="AU660" s="197"/>
    </row>
    <row r="661" customFormat="false" ht="15.75" hidden="false" customHeight="true" outlineLevel="0" collapsed="false">
      <c r="V661" s="197"/>
      <c r="AU661" s="197"/>
    </row>
    <row r="662" customFormat="false" ht="15.75" hidden="false" customHeight="true" outlineLevel="0" collapsed="false">
      <c r="V662" s="197"/>
      <c r="AU662" s="197"/>
    </row>
    <row r="663" customFormat="false" ht="15.75" hidden="false" customHeight="true" outlineLevel="0" collapsed="false">
      <c r="V663" s="197"/>
      <c r="AU663" s="197"/>
    </row>
    <row r="664" customFormat="false" ht="15.75" hidden="false" customHeight="true" outlineLevel="0" collapsed="false">
      <c r="V664" s="197"/>
      <c r="AU664" s="197"/>
    </row>
    <row r="665" customFormat="false" ht="15.75" hidden="false" customHeight="true" outlineLevel="0" collapsed="false">
      <c r="V665" s="197"/>
      <c r="AU665" s="197"/>
    </row>
    <row r="666" customFormat="false" ht="15.75" hidden="false" customHeight="true" outlineLevel="0" collapsed="false">
      <c r="V666" s="197"/>
      <c r="AU666" s="197"/>
    </row>
    <row r="667" customFormat="false" ht="15.75" hidden="false" customHeight="true" outlineLevel="0" collapsed="false">
      <c r="V667" s="197"/>
      <c r="AU667" s="197"/>
    </row>
    <row r="668" customFormat="false" ht="15.75" hidden="false" customHeight="true" outlineLevel="0" collapsed="false">
      <c r="V668" s="197"/>
      <c r="AU668" s="197"/>
    </row>
    <row r="669" customFormat="false" ht="15.75" hidden="false" customHeight="true" outlineLevel="0" collapsed="false">
      <c r="V669" s="197"/>
      <c r="AU669" s="197"/>
    </row>
    <row r="670" customFormat="false" ht="15.75" hidden="false" customHeight="true" outlineLevel="0" collapsed="false">
      <c r="V670" s="197"/>
      <c r="AU670" s="197"/>
    </row>
    <row r="671" customFormat="false" ht="15.75" hidden="false" customHeight="true" outlineLevel="0" collapsed="false">
      <c r="V671" s="197"/>
      <c r="AU671" s="197"/>
    </row>
    <row r="672" customFormat="false" ht="15.75" hidden="false" customHeight="true" outlineLevel="0" collapsed="false">
      <c r="V672" s="197"/>
      <c r="AU672" s="197"/>
    </row>
    <row r="673" customFormat="false" ht="15.75" hidden="false" customHeight="true" outlineLevel="0" collapsed="false">
      <c r="V673" s="197"/>
      <c r="AU673" s="197"/>
    </row>
    <row r="674" customFormat="false" ht="15.75" hidden="false" customHeight="true" outlineLevel="0" collapsed="false">
      <c r="V674" s="197"/>
      <c r="AU674" s="197"/>
    </row>
    <row r="675" customFormat="false" ht="15.75" hidden="false" customHeight="true" outlineLevel="0" collapsed="false">
      <c r="V675" s="197"/>
      <c r="AU675" s="197"/>
    </row>
    <row r="676" customFormat="false" ht="15.75" hidden="false" customHeight="true" outlineLevel="0" collapsed="false">
      <c r="V676" s="197"/>
      <c r="AU676" s="197"/>
    </row>
    <row r="677" customFormat="false" ht="15.75" hidden="false" customHeight="true" outlineLevel="0" collapsed="false">
      <c r="V677" s="197"/>
      <c r="AU677" s="197"/>
    </row>
    <row r="678" customFormat="false" ht="15.75" hidden="false" customHeight="true" outlineLevel="0" collapsed="false">
      <c r="V678" s="197"/>
      <c r="AU678" s="197"/>
    </row>
    <row r="679" customFormat="false" ht="15.75" hidden="false" customHeight="true" outlineLevel="0" collapsed="false">
      <c r="V679" s="197"/>
      <c r="AU679" s="197"/>
    </row>
    <row r="680" customFormat="false" ht="15.75" hidden="false" customHeight="true" outlineLevel="0" collapsed="false">
      <c r="V680" s="197"/>
      <c r="AU680" s="197"/>
    </row>
    <row r="681" customFormat="false" ht="15.75" hidden="false" customHeight="true" outlineLevel="0" collapsed="false">
      <c r="V681" s="197"/>
      <c r="AU681" s="197"/>
    </row>
    <row r="682" customFormat="false" ht="15.75" hidden="false" customHeight="true" outlineLevel="0" collapsed="false">
      <c r="V682" s="197"/>
      <c r="AU682" s="197"/>
    </row>
    <row r="683" customFormat="false" ht="15.75" hidden="false" customHeight="true" outlineLevel="0" collapsed="false">
      <c r="V683" s="197"/>
      <c r="AU683" s="197"/>
    </row>
    <row r="684" customFormat="false" ht="15.75" hidden="false" customHeight="true" outlineLevel="0" collapsed="false">
      <c r="V684" s="197"/>
      <c r="AU684" s="197"/>
    </row>
    <row r="685" customFormat="false" ht="15.75" hidden="false" customHeight="true" outlineLevel="0" collapsed="false">
      <c r="V685" s="197"/>
      <c r="AU685" s="197"/>
    </row>
    <row r="686" customFormat="false" ht="15.75" hidden="false" customHeight="true" outlineLevel="0" collapsed="false">
      <c r="V686" s="197"/>
      <c r="AU686" s="197"/>
    </row>
    <row r="687" customFormat="false" ht="15.75" hidden="false" customHeight="true" outlineLevel="0" collapsed="false">
      <c r="V687" s="197"/>
      <c r="AU687" s="197"/>
    </row>
    <row r="688" customFormat="false" ht="15.75" hidden="false" customHeight="true" outlineLevel="0" collapsed="false">
      <c r="V688" s="197"/>
      <c r="AU688" s="197"/>
    </row>
    <row r="689" customFormat="false" ht="15.75" hidden="false" customHeight="true" outlineLevel="0" collapsed="false">
      <c r="V689" s="197"/>
      <c r="AU689" s="197"/>
    </row>
    <row r="690" customFormat="false" ht="15.75" hidden="false" customHeight="true" outlineLevel="0" collapsed="false">
      <c r="V690" s="197"/>
      <c r="AU690" s="197"/>
    </row>
    <row r="691" customFormat="false" ht="15.75" hidden="false" customHeight="true" outlineLevel="0" collapsed="false">
      <c r="V691" s="197"/>
      <c r="AU691" s="197"/>
    </row>
    <row r="692" customFormat="false" ht="15.75" hidden="false" customHeight="true" outlineLevel="0" collapsed="false">
      <c r="V692" s="197"/>
      <c r="AU692" s="197"/>
    </row>
    <row r="693" customFormat="false" ht="15.75" hidden="false" customHeight="true" outlineLevel="0" collapsed="false">
      <c r="V693" s="197"/>
      <c r="AU693" s="197"/>
    </row>
    <row r="694" customFormat="false" ht="15.75" hidden="false" customHeight="true" outlineLevel="0" collapsed="false">
      <c r="V694" s="197"/>
      <c r="AU694" s="197"/>
    </row>
    <row r="695" customFormat="false" ht="15.75" hidden="false" customHeight="true" outlineLevel="0" collapsed="false">
      <c r="V695" s="197"/>
      <c r="AU695" s="197"/>
    </row>
    <row r="696" customFormat="false" ht="15.75" hidden="false" customHeight="true" outlineLevel="0" collapsed="false">
      <c r="V696" s="197"/>
      <c r="AU696" s="197"/>
    </row>
    <row r="697" customFormat="false" ht="15.75" hidden="false" customHeight="true" outlineLevel="0" collapsed="false">
      <c r="V697" s="197"/>
      <c r="AU697" s="197"/>
    </row>
    <row r="698" customFormat="false" ht="15.75" hidden="false" customHeight="true" outlineLevel="0" collapsed="false">
      <c r="V698" s="197"/>
      <c r="AU698" s="197"/>
    </row>
    <row r="699" customFormat="false" ht="15.75" hidden="false" customHeight="true" outlineLevel="0" collapsed="false">
      <c r="V699" s="197"/>
      <c r="AU699" s="197"/>
    </row>
    <row r="700" customFormat="false" ht="15.75" hidden="false" customHeight="true" outlineLevel="0" collapsed="false">
      <c r="V700" s="197"/>
      <c r="AU700" s="197"/>
    </row>
    <row r="701" customFormat="false" ht="15.75" hidden="false" customHeight="true" outlineLevel="0" collapsed="false">
      <c r="V701" s="197"/>
      <c r="AU701" s="197"/>
    </row>
    <row r="702" customFormat="false" ht="15.75" hidden="false" customHeight="true" outlineLevel="0" collapsed="false">
      <c r="V702" s="197"/>
      <c r="AU702" s="197"/>
    </row>
    <row r="703" customFormat="false" ht="15.75" hidden="false" customHeight="true" outlineLevel="0" collapsed="false">
      <c r="V703" s="197"/>
      <c r="AU703" s="197"/>
    </row>
    <row r="704" customFormat="false" ht="15.75" hidden="false" customHeight="true" outlineLevel="0" collapsed="false">
      <c r="V704" s="197"/>
      <c r="AU704" s="197"/>
    </row>
    <row r="705" customFormat="false" ht="15.75" hidden="false" customHeight="true" outlineLevel="0" collapsed="false">
      <c r="V705" s="197"/>
      <c r="AU705" s="197"/>
    </row>
    <row r="706" customFormat="false" ht="15.75" hidden="false" customHeight="true" outlineLevel="0" collapsed="false">
      <c r="V706" s="197"/>
      <c r="AU706" s="197"/>
    </row>
    <row r="707" customFormat="false" ht="15.75" hidden="false" customHeight="true" outlineLevel="0" collapsed="false">
      <c r="V707" s="197"/>
      <c r="AU707" s="197"/>
    </row>
    <row r="708" customFormat="false" ht="15.75" hidden="false" customHeight="true" outlineLevel="0" collapsed="false">
      <c r="V708" s="197"/>
      <c r="AU708" s="197"/>
    </row>
    <row r="709" customFormat="false" ht="15.75" hidden="false" customHeight="true" outlineLevel="0" collapsed="false">
      <c r="V709" s="197"/>
      <c r="AU709" s="197"/>
    </row>
    <row r="710" customFormat="false" ht="15.75" hidden="false" customHeight="true" outlineLevel="0" collapsed="false">
      <c r="V710" s="197"/>
      <c r="AU710" s="197"/>
    </row>
    <row r="711" customFormat="false" ht="15.75" hidden="false" customHeight="true" outlineLevel="0" collapsed="false">
      <c r="V711" s="197"/>
      <c r="AU711" s="197"/>
    </row>
    <row r="712" customFormat="false" ht="15.75" hidden="false" customHeight="true" outlineLevel="0" collapsed="false">
      <c r="V712" s="197"/>
      <c r="AU712" s="197"/>
    </row>
    <row r="713" customFormat="false" ht="15.75" hidden="false" customHeight="true" outlineLevel="0" collapsed="false">
      <c r="V713" s="197"/>
      <c r="AU713" s="197"/>
    </row>
    <row r="714" customFormat="false" ht="15.75" hidden="false" customHeight="true" outlineLevel="0" collapsed="false">
      <c r="V714" s="197"/>
      <c r="AU714" s="197"/>
    </row>
    <row r="715" customFormat="false" ht="15.75" hidden="false" customHeight="true" outlineLevel="0" collapsed="false">
      <c r="V715" s="197"/>
      <c r="AU715" s="197"/>
    </row>
    <row r="716" customFormat="false" ht="15.75" hidden="false" customHeight="true" outlineLevel="0" collapsed="false">
      <c r="V716" s="197"/>
      <c r="AU716" s="197"/>
    </row>
    <row r="717" customFormat="false" ht="15.75" hidden="false" customHeight="true" outlineLevel="0" collapsed="false">
      <c r="V717" s="197"/>
      <c r="AU717" s="197"/>
    </row>
    <row r="718" customFormat="false" ht="15.75" hidden="false" customHeight="true" outlineLevel="0" collapsed="false">
      <c r="V718" s="197"/>
      <c r="AU718" s="197"/>
    </row>
    <row r="719" customFormat="false" ht="15.75" hidden="false" customHeight="true" outlineLevel="0" collapsed="false">
      <c r="V719" s="197"/>
      <c r="AU719" s="197"/>
    </row>
    <row r="720" customFormat="false" ht="15.75" hidden="false" customHeight="true" outlineLevel="0" collapsed="false">
      <c r="V720" s="197"/>
      <c r="AU720" s="197"/>
    </row>
    <row r="721" customFormat="false" ht="15.75" hidden="false" customHeight="true" outlineLevel="0" collapsed="false">
      <c r="V721" s="197"/>
      <c r="AU721" s="197"/>
    </row>
    <row r="722" customFormat="false" ht="15.75" hidden="false" customHeight="true" outlineLevel="0" collapsed="false">
      <c r="V722" s="197"/>
      <c r="AU722" s="197"/>
    </row>
    <row r="723" customFormat="false" ht="15.75" hidden="false" customHeight="true" outlineLevel="0" collapsed="false">
      <c r="V723" s="197"/>
      <c r="AU723" s="197"/>
    </row>
    <row r="724" customFormat="false" ht="15.75" hidden="false" customHeight="true" outlineLevel="0" collapsed="false">
      <c r="V724" s="197"/>
      <c r="AU724" s="197"/>
    </row>
    <row r="725" customFormat="false" ht="15.75" hidden="false" customHeight="true" outlineLevel="0" collapsed="false">
      <c r="V725" s="197"/>
      <c r="AU725" s="197"/>
    </row>
    <row r="726" customFormat="false" ht="15.75" hidden="false" customHeight="true" outlineLevel="0" collapsed="false">
      <c r="V726" s="197"/>
      <c r="AU726" s="197"/>
    </row>
    <row r="727" customFormat="false" ht="15.75" hidden="false" customHeight="true" outlineLevel="0" collapsed="false">
      <c r="V727" s="197"/>
      <c r="AU727" s="197"/>
    </row>
    <row r="728" customFormat="false" ht="15.75" hidden="false" customHeight="true" outlineLevel="0" collapsed="false">
      <c r="V728" s="197"/>
      <c r="AU728" s="197"/>
    </row>
    <row r="729" customFormat="false" ht="15.75" hidden="false" customHeight="true" outlineLevel="0" collapsed="false">
      <c r="V729" s="197"/>
      <c r="AU729" s="197"/>
    </row>
    <row r="730" customFormat="false" ht="15.75" hidden="false" customHeight="true" outlineLevel="0" collapsed="false">
      <c r="V730" s="197"/>
      <c r="AU730" s="197"/>
    </row>
    <row r="731" customFormat="false" ht="15.75" hidden="false" customHeight="true" outlineLevel="0" collapsed="false">
      <c r="V731" s="197"/>
      <c r="AU731" s="197"/>
    </row>
    <row r="732" customFormat="false" ht="15.75" hidden="false" customHeight="true" outlineLevel="0" collapsed="false">
      <c r="V732" s="197"/>
      <c r="AU732" s="197"/>
    </row>
    <row r="733" customFormat="false" ht="15.75" hidden="false" customHeight="true" outlineLevel="0" collapsed="false">
      <c r="V733" s="197"/>
      <c r="AU733" s="197"/>
    </row>
    <row r="734" customFormat="false" ht="15.75" hidden="false" customHeight="true" outlineLevel="0" collapsed="false">
      <c r="V734" s="197"/>
      <c r="AU734" s="197"/>
    </row>
    <row r="735" customFormat="false" ht="15.75" hidden="false" customHeight="true" outlineLevel="0" collapsed="false">
      <c r="V735" s="197"/>
      <c r="AU735" s="197"/>
    </row>
    <row r="736" customFormat="false" ht="15.75" hidden="false" customHeight="true" outlineLevel="0" collapsed="false">
      <c r="V736" s="197"/>
      <c r="AU736" s="197"/>
    </row>
    <row r="737" customFormat="false" ht="15.75" hidden="false" customHeight="true" outlineLevel="0" collapsed="false">
      <c r="V737" s="197"/>
      <c r="AU737" s="197"/>
    </row>
    <row r="738" customFormat="false" ht="15.75" hidden="false" customHeight="true" outlineLevel="0" collapsed="false">
      <c r="V738" s="197"/>
      <c r="AU738" s="197"/>
    </row>
    <row r="739" customFormat="false" ht="15.75" hidden="false" customHeight="true" outlineLevel="0" collapsed="false">
      <c r="V739" s="197"/>
      <c r="AU739" s="197"/>
    </row>
    <row r="740" customFormat="false" ht="15.75" hidden="false" customHeight="true" outlineLevel="0" collapsed="false">
      <c r="V740" s="197"/>
      <c r="AU740" s="197"/>
    </row>
    <row r="741" customFormat="false" ht="15.75" hidden="false" customHeight="true" outlineLevel="0" collapsed="false">
      <c r="V741" s="197"/>
      <c r="AU741" s="197"/>
    </row>
    <row r="742" customFormat="false" ht="15.75" hidden="false" customHeight="true" outlineLevel="0" collapsed="false">
      <c r="V742" s="197"/>
      <c r="AU742" s="197"/>
    </row>
    <row r="743" customFormat="false" ht="15.75" hidden="false" customHeight="true" outlineLevel="0" collapsed="false">
      <c r="V743" s="197"/>
      <c r="AU743" s="197"/>
    </row>
    <row r="744" customFormat="false" ht="15.75" hidden="false" customHeight="true" outlineLevel="0" collapsed="false">
      <c r="V744" s="197"/>
      <c r="AU744" s="197"/>
    </row>
    <row r="745" customFormat="false" ht="15.75" hidden="false" customHeight="true" outlineLevel="0" collapsed="false">
      <c r="V745" s="197"/>
      <c r="AU745" s="197"/>
    </row>
    <row r="746" customFormat="false" ht="15.75" hidden="false" customHeight="true" outlineLevel="0" collapsed="false">
      <c r="V746" s="197"/>
      <c r="AU746" s="197"/>
    </row>
    <row r="747" customFormat="false" ht="15.75" hidden="false" customHeight="true" outlineLevel="0" collapsed="false">
      <c r="V747" s="197"/>
      <c r="AU747" s="197"/>
    </row>
    <row r="748" customFormat="false" ht="15.75" hidden="false" customHeight="true" outlineLevel="0" collapsed="false">
      <c r="V748" s="197"/>
      <c r="AU748" s="197"/>
    </row>
    <row r="749" customFormat="false" ht="15.75" hidden="false" customHeight="true" outlineLevel="0" collapsed="false">
      <c r="V749" s="197"/>
      <c r="AU749" s="197"/>
    </row>
    <row r="750" customFormat="false" ht="15.75" hidden="false" customHeight="true" outlineLevel="0" collapsed="false">
      <c r="V750" s="197"/>
      <c r="AU750" s="197"/>
    </row>
    <row r="751" customFormat="false" ht="15.75" hidden="false" customHeight="true" outlineLevel="0" collapsed="false">
      <c r="V751" s="197"/>
      <c r="AU751" s="197"/>
    </row>
    <row r="752" customFormat="false" ht="15.75" hidden="false" customHeight="true" outlineLevel="0" collapsed="false">
      <c r="V752" s="197"/>
      <c r="AU752" s="197"/>
    </row>
    <row r="753" customFormat="false" ht="15.75" hidden="false" customHeight="true" outlineLevel="0" collapsed="false">
      <c r="V753" s="197"/>
      <c r="AU753" s="197"/>
    </row>
    <row r="754" customFormat="false" ht="15.75" hidden="false" customHeight="true" outlineLevel="0" collapsed="false">
      <c r="V754" s="197"/>
      <c r="AU754" s="197"/>
    </row>
    <row r="755" customFormat="false" ht="15.75" hidden="false" customHeight="true" outlineLevel="0" collapsed="false">
      <c r="V755" s="197"/>
      <c r="AU755" s="197"/>
    </row>
    <row r="756" customFormat="false" ht="15.75" hidden="false" customHeight="true" outlineLevel="0" collapsed="false">
      <c r="V756" s="197"/>
      <c r="AU756" s="197"/>
    </row>
    <row r="757" customFormat="false" ht="15.75" hidden="false" customHeight="true" outlineLevel="0" collapsed="false">
      <c r="V757" s="197"/>
      <c r="AU757" s="197"/>
    </row>
    <row r="758" customFormat="false" ht="15.75" hidden="false" customHeight="true" outlineLevel="0" collapsed="false">
      <c r="V758" s="197"/>
      <c r="AU758" s="197"/>
    </row>
    <row r="759" customFormat="false" ht="15.75" hidden="false" customHeight="true" outlineLevel="0" collapsed="false">
      <c r="V759" s="197"/>
      <c r="AU759" s="197"/>
    </row>
    <row r="760" customFormat="false" ht="15.75" hidden="false" customHeight="true" outlineLevel="0" collapsed="false">
      <c r="V760" s="197"/>
      <c r="AU760" s="197"/>
    </row>
    <row r="761" customFormat="false" ht="15.75" hidden="false" customHeight="true" outlineLevel="0" collapsed="false">
      <c r="V761" s="197"/>
      <c r="AU761" s="197"/>
    </row>
    <row r="762" customFormat="false" ht="15.75" hidden="false" customHeight="true" outlineLevel="0" collapsed="false">
      <c r="V762" s="197"/>
      <c r="AU762" s="197"/>
    </row>
    <row r="763" customFormat="false" ht="15.75" hidden="false" customHeight="true" outlineLevel="0" collapsed="false">
      <c r="V763" s="197"/>
      <c r="AU763" s="197"/>
    </row>
    <row r="764" customFormat="false" ht="15.75" hidden="false" customHeight="true" outlineLevel="0" collapsed="false">
      <c r="V764" s="197"/>
      <c r="AU764" s="197"/>
    </row>
    <row r="765" customFormat="false" ht="15.75" hidden="false" customHeight="true" outlineLevel="0" collapsed="false">
      <c r="V765" s="197"/>
      <c r="AU765" s="197"/>
    </row>
    <row r="766" customFormat="false" ht="15.75" hidden="false" customHeight="true" outlineLevel="0" collapsed="false">
      <c r="V766" s="197"/>
      <c r="AU766" s="197"/>
    </row>
    <row r="767" customFormat="false" ht="15.75" hidden="false" customHeight="true" outlineLevel="0" collapsed="false">
      <c r="V767" s="197"/>
      <c r="AU767" s="197"/>
    </row>
    <row r="768" customFormat="false" ht="15.75" hidden="false" customHeight="true" outlineLevel="0" collapsed="false">
      <c r="V768" s="197"/>
      <c r="AU768" s="197"/>
    </row>
    <row r="769" customFormat="false" ht="15.75" hidden="false" customHeight="true" outlineLevel="0" collapsed="false">
      <c r="V769" s="197"/>
      <c r="AU769" s="197"/>
    </row>
    <row r="770" customFormat="false" ht="15.75" hidden="false" customHeight="true" outlineLevel="0" collapsed="false">
      <c r="V770" s="197"/>
      <c r="AU770" s="197"/>
    </row>
    <row r="771" customFormat="false" ht="15.75" hidden="false" customHeight="true" outlineLevel="0" collapsed="false">
      <c r="V771" s="197"/>
      <c r="AU771" s="197"/>
    </row>
    <row r="772" customFormat="false" ht="15.75" hidden="false" customHeight="true" outlineLevel="0" collapsed="false">
      <c r="V772" s="197"/>
      <c r="AU772" s="197"/>
    </row>
    <row r="773" customFormat="false" ht="15.75" hidden="false" customHeight="true" outlineLevel="0" collapsed="false">
      <c r="V773" s="197"/>
      <c r="AU773" s="197"/>
    </row>
    <row r="774" customFormat="false" ht="15.75" hidden="false" customHeight="true" outlineLevel="0" collapsed="false">
      <c r="V774" s="197"/>
      <c r="AU774" s="197"/>
    </row>
    <row r="775" customFormat="false" ht="15.75" hidden="false" customHeight="true" outlineLevel="0" collapsed="false">
      <c r="V775" s="197"/>
      <c r="AU775" s="197"/>
    </row>
    <row r="776" customFormat="false" ht="15.75" hidden="false" customHeight="true" outlineLevel="0" collapsed="false">
      <c r="V776" s="197"/>
      <c r="AU776" s="197"/>
    </row>
    <row r="777" customFormat="false" ht="15.75" hidden="false" customHeight="true" outlineLevel="0" collapsed="false">
      <c r="V777" s="197"/>
      <c r="AU777" s="197"/>
    </row>
    <row r="778" customFormat="false" ht="15.75" hidden="false" customHeight="true" outlineLevel="0" collapsed="false">
      <c r="V778" s="197"/>
      <c r="AU778" s="197"/>
    </row>
    <row r="779" customFormat="false" ht="15.75" hidden="false" customHeight="true" outlineLevel="0" collapsed="false">
      <c r="V779" s="197"/>
      <c r="AU779" s="197"/>
    </row>
    <row r="780" customFormat="false" ht="15.75" hidden="false" customHeight="true" outlineLevel="0" collapsed="false">
      <c r="V780" s="197"/>
      <c r="AU780" s="197"/>
    </row>
    <row r="781" customFormat="false" ht="15.75" hidden="false" customHeight="true" outlineLevel="0" collapsed="false">
      <c r="V781" s="197"/>
      <c r="AU781" s="197"/>
    </row>
    <row r="782" customFormat="false" ht="15.75" hidden="false" customHeight="true" outlineLevel="0" collapsed="false">
      <c r="V782" s="197"/>
      <c r="AU782" s="197"/>
    </row>
    <row r="783" customFormat="false" ht="15.75" hidden="false" customHeight="true" outlineLevel="0" collapsed="false">
      <c r="V783" s="197"/>
      <c r="AU783" s="197"/>
    </row>
    <row r="784" customFormat="false" ht="15.75" hidden="false" customHeight="true" outlineLevel="0" collapsed="false">
      <c r="V784" s="197"/>
      <c r="AU784" s="197"/>
    </row>
    <row r="785" customFormat="false" ht="15.75" hidden="false" customHeight="true" outlineLevel="0" collapsed="false">
      <c r="V785" s="197"/>
      <c r="AU785" s="197"/>
    </row>
    <row r="786" customFormat="false" ht="15.75" hidden="false" customHeight="true" outlineLevel="0" collapsed="false">
      <c r="V786" s="197"/>
      <c r="AU786" s="197"/>
    </row>
    <row r="787" customFormat="false" ht="15.75" hidden="false" customHeight="true" outlineLevel="0" collapsed="false">
      <c r="V787" s="197"/>
      <c r="AU787" s="197"/>
    </row>
    <row r="788" customFormat="false" ht="15.75" hidden="false" customHeight="true" outlineLevel="0" collapsed="false">
      <c r="V788" s="197"/>
      <c r="AU788" s="197"/>
    </row>
    <row r="789" customFormat="false" ht="15.75" hidden="false" customHeight="true" outlineLevel="0" collapsed="false">
      <c r="V789" s="197"/>
      <c r="AU789" s="197"/>
    </row>
    <row r="790" customFormat="false" ht="15.75" hidden="false" customHeight="true" outlineLevel="0" collapsed="false">
      <c r="V790" s="197"/>
      <c r="AU790" s="197"/>
    </row>
    <row r="791" customFormat="false" ht="15.75" hidden="false" customHeight="true" outlineLevel="0" collapsed="false">
      <c r="V791" s="197"/>
      <c r="AU791" s="197"/>
    </row>
    <row r="792" customFormat="false" ht="15.75" hidden="false" customHeight="true" outlineLevel="0" collapsed="false">
      <c r="V792" s="197"/>
      <c r="AU792" s="197"/>
    </row>
    <row r="793" customFormat="false" ht="15.75" hidden="false" customHeight="true" outlineLevel="0" collapsed="false">
      <c r="V793" s="197"/>
      <c r="AU793" s="197"/>
    </row>
    <row r="794" customFormat="false" ht="15.75" hidden="false" customHeight="true" outlineLevel="0" collapsed="false">
      <c r="V794" s="197"/>
      <c r="AU794" s="197"/>
    </row>
    <row r="795" customFormat="false" ht="15.75" hidden="false" customHeight="true" outlineLevel="0" collapsed="false">
      <c r="V795" s="197"/>
      <c r="AU795" s="197"/>
    </row>
    <row r="796" customFormat="false" ht="15.75" hidden="false" customHeight="true" outlineLevel="0" collapsed="false">
      <c r="V796" s="197"/>
      <c r="AU796" s="197"/>
    </row>
    <row r="797" customFormat="false" ht="15.75" hidden="false" customHeight="true" outlineLevel="0" collapsed="false">
      <c r="V797" s="197"/>
      <c r="AU797" s="197"/>
    </row>
    <row r="798" customFormat="false" ht="15.75" hidden="false" customHeight="true" outlineLevel="0" collapsed="false">
      <c r="V798" s="197"/>
      <c r="AU798" s="197"/>
    </row>
    <row r="799" customFormat="false" ht="15.75" hidden="false" customHeight="true" outlineLevel="0" collapsed="false">
      <c r="V799" s="197"/>
      <c r="AU799" s="197"/>
    </row>
    <row r="800" customFormat="false" ht="15.75" hidden="false" customHeight="true" outlineLevel="0" collapsed="false">
      <c r="V800" s="197"/>
      <c r="AU800" s="197"/>
    </row>
    <row r="801" customFormat="false" ht="15.75" hidden="false" customHeight="true" outlineLevel="0" collapsed="false">
      <c r="V801" s="197"/>
      <c r="AU801" s="197"/>
    </row>
    <row r="802" customFormat="false" ht="15.75" hidden="false" customHeight="true" outlineLevel="0" collapsed="false">
      <c r="V802" s="197"/>
      <c r="AU802" s="197"/>
    </row>
    <row r="803" customFormat="false" ht="15.75" hidden="false" customHeight="true" outlineLevel="0" collapsed="false">
      <c r="V803" s="197"/>
      <c r="AU803" s="197"/>
    </row>
    <row r="804" customFormat="false" ht="15.75" hidden="false" customHeight="true" outlineLevel="0" collapsed="false">
      <c r="V804" s="197"/>
      <c r="AU804" s="197"/>
    </row>
    <row r="805" customFormat="false" ht="15.75" hidden="false" customHeight="true" outlineLevel="0" collapsed="false">
      <c r="V805" s="197"/>
      <c r="AU805" s="197"/>
    </row>
    <row r="806" customFormat="false" ht="15.75" hidden="false" customHeight="true" outlineLevel="0" collapsed="false">
      <c r="V806" s="197"/>
      <c r="AU806" s="197"/>
    </row>
    <row r="807" customFormat="false" ht="15.75" hidden="false" customHeight="true" outlineLevel="0" collapsed="false">
      <c r="V807" s="197"/>
      <c r="AU807" s="197"/>
    </row>
    <row r="808" customFormat="false" ht="15.75" hidden="false" customHeight="true" outlineLevel="0" collapsed="false">
      <c r="V808" s="197"/>
      <c r="AU808" s="197"/>
    </row>
    <row r="809" customFormat="false" ht="15.75" hidden="false" customHeight="true" outlineLevel="0" collapsed="false">
      <c r="V809" s="197"/>
      <c r="AU809" s="197"/>
    </row>
    <row r="810" customFormat="false" ht="15.75" hidden="false" customHeight="true" outlineLevel="0" collapsed="false">
      <c r="V810" s="197"/>
      <c r="AU810" s="197"/>
    </row>
    <row r="811" customFormat="false" ht="15.75" hidden="false" customHeight="true" outlineLevel="0" collapsed="false">
      <c r="V811" s="197"/>
      <c r="AU811" s="197"/>
    </row>
    <row r="812" customFormat="false" ht="15.75" hidden="false" customHeight="true" outlineLevel="0" collapsed="false">
      <c r="V812" s="197"/>
      <c r="AU812" s="197"/>
    </row>
    <row r="813" customFormat="false" ht="15.75" hidden="false" customHeight="true" outlineLevel="0" collapsed="false">
      <c r="V813" s="197"/>
      <c r="AU813" s="197"/>
    </row>
    <row r="814" customFormat="false" ht="15.75" hidden="false" customHeight="true" outlineLevel="0" collapsed="false">
      <c r="V814" s="197"/>
      <c r="AU814" s="197"/>
    </row>
    <row r="815" customFormat="false" ht="15.75" hidden="false" customHeight="true" outlineLevel="0" collapsed="false">
      <c r="V815" s="197"/>
      <c r="AU815" s="197"/>
    </row>
    <row r="816" customFormat="false" ht="15.75" hidden="false" customHeight="true" outlineLevel="0" collapsed="false">
      <c r="V816" s="197"/>
      <c r="AU816" s="197"/>
    </row>
    <row r="817" customFormat="false" ht="15.75" hidden="false" customHeight="true" outlineLevel="0" collapsed="false">
      <c r="V817" s="197"/>
      <c r="AU817" s="197"/>
    </row>
    <row r="818" customFormat="false" ht="15.75" hidden="false" customHeight="true" outlineLevel="0" collapsed="false">
      <c r="V818" s="197"/>
      <c r="AU818" s="197"/>
    </row>
    <row r="819" customFormat="false" ht="15.75" hidden="false" customHeight="true" outlineLevel="0" collapsed="false">
      <c r="V819" s="197"/>
      <c r="AU819" s="197"/>
    </row>
    <row r="820" customFormat="false" ht="15.75" hidden="false" customHeight="true" outlineLevel="0" collapsed="false">
      <c r="V820" s="197"/>
      <c r="AU820" s="197"/>
    </row>
    <row r="821" customFormat="false" ht="15.75" hidden="false" customHeight="true" outlineLevel="0" collapsed="false">
      <c r="V821" s="197"/>
      <c r="AU821" s="197"/>
    </row>
    <row r="822" customFormat="false" ht="15.75" hidden="false" customHeight="true" outlineLevel="0" collapsed="false">
      <c r="V822" s="197"/>
      <c r="AU822" s="197"/>
    </row>
    <row r="823" customFormat="false" ht="15.75" hidden="false" customHeight="true" outlineLevel="0" collapsed="false">
      <c r="V823" s="197"/>
      <c r="AU823" s="197"/>
    </row>
    <row r="824" customFormat="false" ht="15.75" hidden="false" customHeight="true" outlineLevel="0" collapsed="false">
      <c r="V824" s="197"/>
      <c r="AU824" s="197"/>
    </row>
    <row r="825" customFormat="false" ht="15.75" hidden="false" customHeight="true" outlineLevel="0" collapsed="false">
      <c r="V825" s="197"/>
      <c r="AU825" s="197"/>
    </row>
    <row r="826" customFormat="false" ht="15.75" hidden="false" customHeight="true" outlineLevel="0" collapsed="false">
      <c r="V826" s="197"/>
      <c r="AU826" s="197"/>
    </row>
    <row r="827" customFormat="false" ht="15.75" hidden="false" customHeight="true" outlineLevel="0" collapsed="false">
      <c r="V827" s="197"/>
      <c r="AU827" s="197"/>
    </row>
    <row r="828" customFormat="false" ht="15.75" hidden="false" customHeight="true" outlineLevel="0" collapsed="false">
      <c r="V828" s="197"/>
      <c r="AU828" s="197"/>
    </row>
    <row r="829" customFormat="false" ht="15.75" hidden="false" customHeight="true" outlineLevel="0" collapsed="false">
      <c r="V829" s="197"/>
      <c r="AU829" s="197"/>
    </row>
    <row r="830" customFormat="false" ht="15.75" hidden="false" customHeight="true" outlineLevel="0" collapsed="false">
      <c r="V830" s="197"/>
      <c r="AU830" s="197"/>
    </row>
    <row r="831" customFormat="false" ht="15.75" hidden="false" customHeight="true" outlineLevel="0" collapsed="false">
      <c r="V831" s="197"/>
      <c r="AU831" s="197"/>
    </row>
    <row r="832" customFormat="false" ht="15.75" hidden="false" customHeight="true" outlineLevel="0" collapsed="false">
      <c r="V832" s="197"/>
      <c r="AU832" s="197"/>
    </row>
    <row r="833" customFormat="false" ht="15.75" hidden="false" customHeight="true" outlineLevel="0" collapsed="false">
      <c r="V833" s="197"/>
      <c r="AU833" s="197"/>
    </row>
    <row r="834" customFormat="false" ht="15.75" hidden="false" customHeight="true" outlineLevel="0" collapsed="false">
      <c r="V834" s="197"/>
      <c r="AU834" s="197"/>
    </row>
    <row r="835" customFormat="false" ht="15.75" hidden="false" customHeight="true" outlineLevel="0" collapsed="false">
      <c r="V835" s="197"/>
      <c r="AU835" s="197"/>
    </row>
    <row r="836" customFormat="false" ht="15.75" hidden="false" customHeight="true" outlineLevel="0" collapsed="false">
      <c r="V836" s="197"/>
      <c r="AU836" s="197"/>
    </row>
    <row r="837" customFormat="false" ht="15.75" hidden="false" customHeight="true" outlineLevel="0" collapsed="false">
      <c r="V837" s="197"/>
      <c r="AU837" s="197"/>
    </row>
    <row r="838" customFormat="false" ht="15.75" hidden="false" customHeight="true" outlineLevel="0" collapsed="false">
      <c r="V838" s="197"/>
      <c r="AU838" s="197"/>
    </row>
    <row r="839" customFormat="false" ht="15.75" hidden="false" customHeight="true" outlineLevel="0" collapsed="false">
      <c r="V839" s="197"/>
      <c r="AU839" s="197"/>
    </row>
    <row r="840" customFormat="false" ht="15.75" hidden="false" customHeight="true" outlineLevel="0" collapsed="false">
      <c r="V840" s="197"/>
      <c r="AU840" s="197"/>
    </row>
    <row r="841" customFormat="false" ht="15.75" hidden="false" customHeight="true" outlineLevel="0" collapsed="false">
      <c r="V841" s="197"/>
      <c r="AU841" s="197"/>
    </row>
    <row r="842" customFormat="false" ht="15.75" hidden="false" customHeight="true" outlineLevel="0" collapsed="false">
      <c r="V842" s="197"/>
      <c r="AU842" s="197"/>
    </row>
    <row r="843" customFormat="false" ht="15.75" hidden="false" customHeight="true" outlineLevel="0" collapsed="false">
      <c r="V843" s="197"/>
      <c r="AU843" s="197"/>
    </row>
    <row r="844" customFormat="false" ht="15.75" hidden="false" customHeight="true" outlineLevel="0" collapsed="false">
      <c r="V844" s="197"/>
      <c r="AU844" s="197"/>
    </row>
    <row r="845" customFormat="false" ht="15.75" hidden="false" customHeight="true" outlineLevel="0" collapsed="false">
      <c r="V845" s="197"/>
      <c r="AU845" s="197"/>
    </row>
    <row r="846" customFormat="false" ht="15.75" hidden="false" customHeight="true" outlineLevel="0" collapsed="false">
      <c r="V846" s="197"/>
      <c r="AU846" s="197"/>
    </row>
    <row r="847" customFormat="false" ht="15.75" hidden="false" customHeight="true" outlineLevel="0" collapsed="false">
      <c r="V847" s="197"/>
      <c r="AU847" s="197"/>
    </row>
    <row r="848" customFormat="false" ht="15.75" hidden="false" customHeight="true" outlineLevel="0" collapsed="false">
      <c r="V848" s="197"/>
      <c r="AU848" s="197"/>
    </row>
    <row r="849" customFormat="false" ht="15.75" hidden="false" customHeight="true" outlineLevel="0" collapsed="false">
      <c r="V849" s="197"/>
      <c r="AU849" s="197"/>
    </row>
    <row r="850" customFormat="false" ht="15.75" hidden="false" customHeight="true" outlineLevel="0" collapsed="false">
      <c r="V850" s="197"/>
      <c r="AU850" s="197"/>
    </row>
    <row r="851" customFormat="false" ht="15.75" hidden="false" customHeight="true" outlineLevel="0" collapsed="false">
      <c r="V851" s="197"/>
      <c r="AU851" s="197"/>
    </row>
    <row r="852" customFormat="false" ht="15.75" hidden="false" customHeight="true" outlineLevel="0" collapsed="false">
      <c r="V852" s="197"/>
      <c r="AU852" s="197"/>
    </row>
    <row r="853" customFormat="false" ht="15.75" hidden="false" customHeight="true" outlineLevel="0" collapsed="false">
      <c r="V853" s="197"/>
      <c r="AU853" s="197"/>
    </row>
    <row r="854" customFormat="false" ht="15.75" hidden="false" customHeight="true" outlineLevel="0" collapsed="false">
      <c r="V854" s="197"/>
      <c r="AU854" s="197"/>
    </row>
    <row r="855" customFormat="false" ht="15.75" hidden="false" customHeight="true" outlineLevel="0" collapsed="false">
      <c r="V855" s="197"/>
      <c r="AU855" s="197"/>
    </row>
    <row r="856" customFormat="false" ht="15.75" hidden="false" customHeight="true" outlineLevel="0" collapsed="false">
      <c r="V856" s="197"/>
      <c r="AU856" s="197"/>
    </row>
    <row r="857" customFormat="false" ht="15.75" hidden="false" customHeight="true" outlineLevel="0" collapsed="false">
      <c r="V857" s="197"/>
      <c r="AU857" s="197"/>
    </row>
    <row r="858" customFormat="false" ht="15.75" hidden="false" customHeight="true" outlineLevel="0" collapsed="false">
      <c r="V858" s="197"/>
      <c r="AU858" s="197"/>
    </row>
    <row r="859" customFormat="false" ht="15.75" hidden="false" customHeight="true" outlineLevel="0" collapsed="false">
      <c r="V859" s="197"/>
      <c r="AU859" s="197"/>
    </row>
    <row r="860" customFormat="false" ht="15.75" hidden="false" customHeight="true" outlineLevel="0" collapsed="false">
      <c r="V860" s="197"/>
      <c r="AU860" s="197"/>
    </row>
    <row r="861" customFormat="false" ht="15.75" hidden="false" customHeight="true" outlineLevel="0" collapsed="false">
      <c r="V861" s="197"/>
      <c r="AU861" s="197"/>
    </row>
    <row r="862" customFormat="false" ht="15.75" hidden="false" customHeight="true" outlineLevel="0" collapsed="false">
      <c r="V862" s="197"/>
      <c r="AU862" s="197"/>
    </row>
    <row r="863" customFormat="false" ht="15.75" hidden="false" customHeight="true" outlineLevel="0" collapsed="false">
      <c r="V863" s="197"/>
      <c r="AU863" s="197"/>
    </row>
    <row r="864" customFormat="false" ht="15.75" hidden="false" customHeight="true" outlineLevel="0" collapsed="false">
      <c r="V864" s="197"/>
      <c r="AU864" s="197"/>
    </row>
    <row r="865" customFormat="false" ht="15.75" hidden="false" customHeight="true" outlineLevel="0" collapsed="false">
      <c r="V865" s="197"/>
      <c r="AU865" s="197"/>
    </row>
    <row r="866" customFormat="false" ht="15.75" hidden="false" customHeight="true" outlineLevel="0" collapsed="false">
      <c r="V866" s="197"/>
      <c r="AU866" s="197"/>
    </row>
    <row r="867" customFormat="false" ht="15.75" hidden="false" customHeight="true" outlineLevel="0" collapsed="false">
      <c r="V867" s="197"/>
      <c r="AU867" s="197"/>
    </row>
    <row r="868" customFormat="false" ht="15.75" hidden="false" customHeight="true" outlineLevel="0" collapsed="false">
      <c r="V868" s="197"/>
      <c r="AU868" s="197"/>
    </row>
    <row r="869" customFormat="false" ht="15.75" hidden="false" customHeight="true" outlineLevel="0" collapsed="false">
      <c r="V869" s="197"/>
      <c r="AU869" s="197"/>
    </row>
    <row r="870" customFormat="false" ht="15.75" hidden="false" customHeight="true" outlineLevel="0" collapsed="false">
      <c r="V870" s="197"/>
      <c r="AU870" s="197"/>
    </row>
    <row r="871" customFormat="false" ht="15.75" hidden="false" customHeight="true" outlineLevel="0" collapsed="false">
      <c r="V871" s="197"/>
      <c r="AU871" s="197"/>
    </row>
    <row r="872" customFormat="false" ht="15.75" hidden="false" customHeight="true" outlineLevel="0" collapsed="false">
      <c r="V872" s="197"/>
      <c r="AU872" s="197"/>
    </row>
    <row r="873" customFormat="false" ht="15.75" hidden="false" customHeight="true" outlineLevel="0" collapsed="false">
      <c r="V873" s="197"/>
      <c r="AU873" s="197"/>
    </row>
    <row r="874" customFormat="false" ht="15.75" hidden="false" customHeight="true" outlineLevel="0" collapsed="false">
      <c r="V874" s="197"/>
      <c r="AU874" s="197"/>
    </row>
    <row r="875" customFormat="false" ht="15.75" hidden="false" customHeight="true" outlineLevel="0" collapsed="false">
      <c r="V875" s="197"/>
      <c r="AU875" s="197"/>
    </row>
    <row r="876" customFormat="false" ht="15.75" hidden="false" customHeight="true" outlineLevel="0" collapsed="false">
      <c r="V876" s="197"/>
      <c r="AU876" s="197"/>
    </row>
    <row r="877" customFormat="false" ht="15.75" hidden="false" customHeight="true" outlineLevel="0" collapsed="false">
      <c r="V877" s="197"/>
      <c r="AU877" s="197"/>
    </row>
    <row r="878" customFormat="false" ht="15.75" hidden="false" customHeight="true" outlineLevel="0" collapsed="false">
      <c r="V878" s="197"/>
      <c r="AU878" s="197"/>
    </row>
    <row r="879" customFormat="false" ht="15.75" hidden="false" customHeight="true" outlineLevel="0" collapsed="false">
      <c r="V879" s="197"/>
      <c r="AU879" s="197"/>
    </row>
    <row r="880" customFormat="false" ht="15.75" hidden="false" customHeight="true" outlineLevel="0" collapsed="false">
      <c r="V880" s="197"/>
      <c r="AU880" s="197"/>
    </row>
    <row r="881" customFormat="false" ht="15.75" hidden="false" customHeight="true" outlineLevel="0" collapsed="false">
      <c r="V881" s="197"/>
      <c r="AU881" s="197"/>
    </row>
    <row r="882" customFormat="false" ht="15.75" hidden="false" customHeight="true" outlineLevel="0" collapsed="false">
      <c r="V882" s="197"/>
      <c r="AU882" s="197"/>
    </row>
    <row r="883" customFormat="false" ht="15.75" hidden="false" customHeight="true" outlineLevel="0" collapsed="false">
      <c r="V883" s="197"/>
      <c r="AU883" s="197"/>
    </row>
    <row r="884" customFormat="false" ht="15.75" hidden="false" customHeight="true" outlineLevel="0" collapsed="false">
      <c r="V884" s="197"/>
      <c r="AU884" s="197"/>
    </row>
    <row r="885" customFormat="false" ht="15.75" hidden="false" customHeight="true" outlineLevel="0" collapsed="false">
      <c r="V885" s="197"/>
      <c r="AU885" s="197"/>
    </row>
    <row r="886" customFormat="false" ht="15.75" hidden="false" customHeight="true" outlineLevel="0" collapsed="false">
      <c r="V886" s="197"/>
      <c r="AU886" s="197"/>
    </row>
    <row r="887" customFormat="false" ht="15.75" hidden="false" customHeight="true" outlineLevel="0" collapsed="false">
      <c r="V887" s="197"/>
      <c r="AU887" s="197"/>
    </row>
    <row r="888" customFormat="false" ht="15.75" hidden="false" customHeight="true" outlineLevel="0" collapsed="false">
      <c r="V888" s="197"/>
      <c r="AU888" s="197"/>
    </row>
    <row r="889" customFormat="false" ht="15.75" hidden="false" customHeight="true" outlineLevel="0" collapsed="false">
      <c r="V889" s="197"/>
      <c r="AU889" s="197"/>
    </row>
    <row r="890" customFormat="false" ht="15.75" hidden="false" customHeight="true" outlineLevel="0" collapsed="false">
      <c r="V890" s="197"/>
      <c r="AU890" s="197"/>
    </row>
    <row r="891" customFormat="false" ht="15.75" hidden="false" customHeight="true" outlineLevel="0" collapsed="false">
      <c r="V891" s="197"/>
      <c r="AU891" s="197"/>
    </row>
    <row r="892" customFormat="false" ht="15.75" hidden="false" customHeight="true" outlineLevel="0" collapsed="false">
      <c r="V892" s="197"/>
      <c r="AU892" s="197"/>
    </row>
    <row r="893" customFormat="false" ht="15.75" hidden="false" customHeight="true" outlineLevel="0" collapsed="false">
      <c r="V893" s="197"/>
      <c r="AU893" s="197"/>
    </row>
    <row r="894" customFormat="false" ht="15.75" hidden="false" customHeight="true" outlineLevel="0" collapsed="false">
      <c r="V894" s="197"/>
      <c r="AU894" s="197"/>
    </row>
    <row r="895" customFormat="false" ht="15.75" hidden="false" customHeight="true" outlineLevel="0" collapsed="false">
      <c r="V895" s="197"/>
      <c r="AU895" s="197"/>
    </row>
    <row r="896" customFormat="false" ht="15.75" hidden="false" customHeight="true" outlineLevel="0" collapsed="false">
      <c r="V896" s="197"/>
      <c r="AU896" s="197"/>
    </row>
    <row r="897" customFormat="false" ht="15.75" hidden="false" customHeight="true" outlineLevel="0" collapsed="false">
      <c r="V897" s="197"/>
      <c r="AU897" s="197"/>
    </row>
    <row r="898" customFormat="false" ht="15.75" hidden="false" customHeight="true" outlineLevel="0" collapsed="false">
      <c r="V898" s="197"/>
      <c r="AU898" s="197"/>
    </row>
    <row r="899" customFormat="false" ht="15.75" hidden="false" customHeight="true" outlineLevel="0" collapsed="false">
      <c r="V899" s="197"/>
      <c r="AU899" s="197"/>
    </row>
    <row r="900" customFormat="false" ht="15.75" hidden="false" customHeight="true" outlineLevel="0" collapsed="false">
      <c r="V900" s="197"/>
      <c r="AU900" s="197"/>
    </row>
    <row r="901" customFormat="false" ht="15.75" hidden="false" customHeight="true" outlineLevel="0" collapsed="false">
      <c r="V901" s="197"/>
      <c r="AU901" s="197"/>
    </row>
    <row r="902" customFormat="false" ht="15.75" hidden="false" customHeight="true" outlineLevel="0" collapsed="false">
      <c r="V902" s="197"/>
      <c r="AU902" s="197"/>
    </row>
    <row r="903" customFormat="false" ht="15.75" hidden="false" customHeight="true" outlineLevel="0" collapsed="false">
      <c r="V903" s="197"/>
      <c r="AU903" s="197"/>
    </row>
    <row r="904" customFormat="false" ht="15.75" hidden="false" customHeight="true" outlineLevel="0" collapsed="false">
      <c r="V904" s="197"/>
      <c r="AU904" s="197"/>
    </row>
    <row r="905" customFormat="false" ht="15.75" hidden="false" customHeight="true" outlineLevel="0" collapsed="false">
      <c r="V905" s="197"/>
      <c r="AU905" s="197"/>
    </row>
    <row r="906" customFormat="false" ht="15.75" hidden="false" customHeight="true" outlineLevel="0" collapsed="false">
      <c r="V906" s="197"/>
      <c r="AU906" s="197"/>
    </row>
    <row r="907" customFormat="false" ht="15.75" hidden="false" customHeight="true" outlineLevel="0" collapsed="false">
      <c r="V907" s="197"/>
      <c r="AU907" s="197"/>
    </row>
    <row r="908" customFormat="false" ht="15.75" hidden="false" customHeight="true" outlineLevel="0" collapsed="false">
      <c r="V908" s="197"/>
      <c r="AU908" s="197"/>
    </row>
    <row r="909" customFormat="false" ht="15.75" hidden="false" customHeight="true" outlineLevel="0" collapsed="false">
      <c r="V909" s="197"/>
      <c r="AU909" s="197"/>
    </row>
    <row r="910" customFormat="false" ht="15.75" hidden="false" customHeight="true" outlineLevel="0" collapsed="false">
      <c r="V910" s="197"/>
      <c r="AU910" s="197"/>
    </row>
    <row r="911" customFormat="false" ht="15.75" hidden="false" customHeight="true" outlineLevel="0" collapsed="false">
      <c r="V911" s="197"/>
      <c r="AU911" s="197"/>
    </row>
    <row r="912" customFormat="false" ht="15.75" hidden="false" customHeight="true" outlineLevel="0" collapsed="false">
      <c r="V912" s="197"/>
      <c r="AU912" s="197"/>
    </row>
    <row r="913" customFormat="false" ht="15.75" hidden="false" customHeight="true" outlineLevel="0" collapsed="false">
      <c r="V913" s="197"/>
      <c r="AU913" s="197"/>
    </row>
    <row r="914" customFormat="false" ht="15.75" hidden="false" customHeight="true" outlineLevel="0" collapsed="false">
      <c r="V914" s="197"/>
      <c r="AU914" s="197"/>
    </row>
    <row r="915" customFormat="false" ht="15.75" hidden="false" customHeight="true" outlineLevel="0" collapsed="false">
      <c r="V915" s="197"/>
      <c r="AU915" s="197"/>
    </row>
    <row r="916" customFormat="false" ht="15.75" hidden="false" customHeight="true" outlineLevel="0" collapsed="false">
      <c r="V916" s="197"/>
      <c r="AU916" s="197"/>
    </row>
    <row r="917" customFormat="false" ht="15.75" hidden="false" customHeight="true" outlineLevel="0" collapsed="false">
      <c r="V917" s="197"/>
      <c r="AU917" s="197"/>
    </row>
    <row r="918" customFormat="false" ht="15.75" hidden="false" customHeight="true" outlineLevel="0" collapsed="false">
      <c r="V918" s="197"/>
      <c r="AU918" s="197"/>
    </row>
    <row r="919" customFormat="false" ht="15.75" hidden="false" customHeight="true" outlineLevel="0" collapsed="false">
      <c r="V919" s="197"/>
      <c r="AU919" s="197"/>
    </row>
    <row r="920" customFormat="false" ht="15.75" hidden="false" customHeight="true" outlineLevel="0" collapsed="false">
      <c r="V920" s="197"/>
      <c r="AU920" s="197"/>
    </row>
    <row r="921" customFormat="false" ht="15.75" hidden="false" customHeight="true" outlineLevel="0" collapsed="false">
      <c r="V921" s="197"/>
      <c r="AU921" s="197"/>
    </row>
    <row r="922" customFormat="false" ht="15.75" hidden="false" customHeight="true" outlineLevel="0" collapsed="false">
      <c r="V922" s="197"/>
      <c r="AU922" s="197"/>
    </row>
    <row r="923" customFormat="false" ht="15.75" hidden="false" customHeight="true" outlineLevel="0" collapsed="false">
      <c r="V923" s="197"/>
      <c r="AU923" s="197"/>
    </row>
    <row r="924" customFormat="false" ht="15.75" hidden="false" customHeight="true" outlineLevel="0" collapsed="false">
      <c r="V924" s="197"/>
      <c r="AU924" s="197"/>
    </row>
    <row r="925" customFormat="false" ht="15.75" hidden="false" customHeight="true" outlineLevel="0" collapsed="false">
      <c r="V925" s="197"/>
      <c r="AU925" s="197"/>
    </row>
    <row r="926" customFormat="false" ht="15.75" hidden="false" customHeight="true" outlineLevel="0" collapsed="false">
      <c r="V926" s="197"/>
      <c r="AU926" s="197"/>
    </row>
    <row r="927" customFormat="false" ht="15.75" hidden="false" customHeight="true" outlineLevel="0" collapsed="false">
      <c r="V927" s="197"/>
      <c r="AU927" s="197"/>
    </row>
    <row r="928" customFormat="false" ht="15.75" hidden="false" customHeight="true" outlineLevel="0" collapsed="false">
      <c r="V928" s="197"/>
      <c r="AU928" s="197"/>
    </row>
    <row r="929" customFormat="false" ht="15.75" hidden="false" customHeight="true" outlineLevel="0" collapsed="false">
      <c r="V929" s="197"/>
      <c r="AU929" s="197"/>
    </row>
    <row r="930" customFormat="false" ht="15.75" hidden="false" customHeight="true" outlineLevel="0" collapsed="false">
      <c r="V930" s="197"/>
      <c r="AU930" s="197"/>
    </row>
    <row r="931" customFormat="false" ht="15.75" hidden="false" customHeight="true" outlineLevel="0" collapsed="false">
      <c r="V931" s="197"/>
      <c r="AU931" s="197"/>
    </row>
    <row r="932" customFormat="false" ht="15.75" hidden="false" customHeight="true" outlineLevel="0" collapsed="false">
      <c r="V932" s="197"/>
      <c r="AU932" s="197"/>
    </row>
    <row r="933" customFormat="false" ht="15.75" hidden="false" customHeight="true" outlineLevel="0" collapsed="false">
      <c r="V933" s="197"/>
      <c r="AU933" s="197"/>
    </row>
    <row r="934" customFormat="false" ht="15.75" hidden="false" customHeight="true" outlineLevel="0" collapsed="false">
      <c r="V934" s="197"/>
      <c r="AU934" s="197"/>
    </row>
    <row r="935" customFormat="false" ht="15.75" hidden="false" customHeight="true" outlineLevel="0" collapsed="false">
      <c r="V935" s="197"/>
      <c r="AU935" s="197"/>
    </row>
    <row r="936" customFormat="false" ht="15.75" hidden="false" customHeight="true" outlineLevel="0" collapsed="false">
      <c r="V936" s="197"/>
      <c r="AU936" s="197"/>
    </row>
    <row r="937" customFormat="false" ht="15.75" hidden="false" customHeight="true" outlineLevel="0" collapsed="false">
      <c r="V937" s="197"/>
      <c r="AU937" s="197"/>
    </row>
    <row r="938" customFormat="false" ht="15.75" hidden="false" customHeight="true" outlineLevel="0" collapsed="false">
      <c r="V938" s="197"/>
      <c r="AU938" s="197"/>
    </row>
    <row r="939" customFormat="false" ht="15.75" hidden="false" customHeight="true" outlineLevel="0" collapsed="false">
      <c r="V939" s="197"/>
      <c r="AU939" s="197"/>
    </row>
    <row r="940" customFormat="false" ht="15.75" hidden="false" customHeight="true" outlineLevel="0" collapsed="false">
      <c r="V940" s="197"/>
      <c r="AU940" s="197"/>
    </row>
    <row r="941" customFormat="false" ht="15.75" hidden="false" customHeight="true" outlineLevel="0" collapsed="false">
      <c r="V941" s="197"/>
      <c r="AU941" s="197"/>
    </row>
    <row r="942" customFormat="false" ht="15.75" hidden="false" customHeight="true" outlineLevel="0" collapsed="false">
      <c r="V942" s="197"/>
      <c r="AU942" s="197"/>
    </row>
    <row r="943" customFormat="false" ht="15.75" hidden="false" customHeight="true" outlineLevel="0" collapsed="false">
      <c r="V943" s="197"/>
      <c r="AU943" s="197"/>
    </row>
    <row r="944" customFormat="false" ht="15.75" hidden="false" customHeight="true" outlineLevel="0" collapsed="false">
      <c r="V944" s="197"/>
      <c r="AU944" s="197"/>
    </row>
    <row r="945" customFormat="false" ht="15.75" hidden="false" customHeight="true" outlineLevel="0" collapsed="false">
      <c r="V945" s="197"/>
      <c r="AU945" s="197"/>
    </row>
    <row r="946" customFormat="false" ht="15.75" hidden="false" customHeight="true" outlineLevel="0" collapsed="false">
      <c r="V946" s="197"/>
      <c r="AU946" s="197"/>
    </row>
    <row r="947" customFormat="false" ht="15.75" hidden="false" customHeight="true" outlineLevel="0" collapsed="false">
      <c r="V947" s="197"/>
      <c r="AU947" s="197"/>
    </row>
    <row r="948" customFormat="false" ht="15.75" hidden="false" customHeight="true" outlineLevel="0" collapsed="false">
      <c r="V948" s="197"/>
      <c r="AU948" s="197"/>
    </row>
    <row r="949" customFormat="false" ht="15.75" hidden="false" customHeight="true" outlineLevel="0" collapsed="false">
      <c r="V949" s="197"/>
      <c r="AU949" s="197"/>
    </row>
    <row r="950" customFormat="false" ht="15.75" hidden="false" customHeight="true" outlineLevel="0" collapsed="false">
      <c r="V950" s="197"/>
      <c r="AU950" s="197"/>
    </row>
    <row r="951" customFormat="false" ht="15.75" hidden="false" customHeight="true" outlineLevel="0" collapsed="false">
      <c r="V951" s="197"/>
      <c r="AU951" s="197"/>
    </row>
    <row r="952" customFormat="false" ht="15.75" hidden="false" customHeight="true" outlineLevel="0" collapsed="false">
      <c r="V952" s="197"/>
      <c r="AU952" s="197"/>
    </row>
    <row r="953" customFormat="false" ht="15.75" hidden="false" customHeight="true" outlineLevel="0" collapsed="false">
      <c r="V953" s="197"/>
      <c r="AU953" s="197"/>
    </row>
    <row r="954" customFormat="false" ht="15.75" hidden="false" customHeight="true" outlineLevel="0" collapsed="false">
      <c r="V954" s="197"/>
      <c r="AU954" s="197"/>
    </row>
    <row r="955" customFormat="false" ht="15.75" hidden="false" customHeight="true" outlineLevel="0" collapsed="false">
      <c r="V955" s="197"/>
      <c r="AU955" s="197"/>
    </row>
    <row r="956" customFormat="false" ht="15.75" hidden="false" customHeight="true" outlineLevel="0" collapsed="false">
      <c r="V956" s="197"/>
      <c r="AU956" s="197"/>
    </row>
    <row r="957" customFormat="false" ht="15.75" hidden="false" customHeight="true" outlineLevel="0" collapsed="false">
      <c r="V957" s="197"/>
      <c r="AU957" s="197"/>
    </row>
    <row r="958" customFormat="false" ht="15.75" hidden="false" customHeight="true" outlineLevel="0" collapsed="false">
      <c r="V958" s="197"/>
      <c r="AU958" s="197"/>
    </row>
    <row r="959" customFormat="false" ht="15.75" hidden="false" customHeight="true" outlineLevel="0" collapsed="false">
      <c r="V959" s="197"/>
      <c r="AU959" s="197"/>
    </row>
    <row r="960" customFormat="false" ht="15.75" hidden="false" customHeight="true" outlineLevel="0" collapsed="false">
      <c r="V960" s="197"/>
      <c r="AU960" s="197"/>
    </row>
    <row r="961" customFormat="false" ht="15.75" hidden="false" customHeight="true" outlineLevel="0" collapsed="false">
      <c r="V961" s="197"/>
      <c r="AU961" s="197"/>
    </row>
    <row r="962" customFormat="false" ht="15.75" hidden="false" customHeight="true" outlineLevel="0" collapsed="false">
      <c r="V962" s="197"/>
      <c r="AU962" s="197"/>
    </row>
    <row r="963" customFormat="false" ht="15.75" hidden="false" customHeight="true" outlineLevel="0" collapsed="false">
      <c r="V963" s="197"/>
      <c r="AU963" s="197"/>
    </row>
    <row r="964" customFormat="false" ht="15.75" hidden="false" customHeight="true" outlineLevel="0" collapsed="false">
      <c r="V964" s="197"/>
      <c r="AU964" s="197"/>
    </row>
    <row r="965" customFormat="false" ht="15.75" hidden="false" customHeight="true" outlineLevel="0" collapsed="false">
      <c r="V965" s="197"/>
      <c r="AU965" s="197"/>
    </row>
    <row r="966" customFormat="false" ht="15.75" hidden="false" customHeight="true" outlineLevel="0" collapsed="false">
      <c r="V966" s="197"/>
      <c r="AU966" s="197"/>
    </row>
    <row r="967" customFormat="false" ht="15.75" hidden="false" customHeight="true" outlineLevel="0" collapsed="false">
      <c r="V967" s="197"/>
      <c r="AU967" s="197"/>
    </row>
    <row r="968" customFormat="false" ht="15.75" hidden="false" customHeight="true" outlineLevel="0" collapsed="false">
      <c r="V968" s="197"/>
      <c r="AU968" s="197"/>
    </row>
    <row r="969" customFormat="false" ht="15.75" hidden="false" customHeight="true" outlineLevel="0" collapsed="false">
      <c r="V969" s="197"/>
      <c r="AU969" s="197"/>
    </row>
    <row r="970" customFormat="false" ht="15.75" hidden="false" customHeight="true" outlineLevel="0" collapsed="false">
      <c r="V970" s="197"/>
      <c r="AU970" s="197"/>
    </row>
    <row r="971" customFormat="false" ht="15.75" hidden="false" customHeight="true" outlineLevel="0" collapsed="false">
      <c r="V971" s="197"/>
      <c r="AU971" s="197"/>
    </row>
    <row r="972" customFormat="false" ht="15.75" hidden="false" customHeight="true" outlineLevel="0" collapsed="false">
      <c r="V972" s="197"/>
      <c r="AU972" s="197"/>
    </row>
    <row r="973" customFormat="false" ht="15.75" hidden="false" customHeight="true" outlineLevel="0" collapsed="false">
      <c r="V973" s="197"/>
      <c r="AU973" s="197"/>
    </row>
    <row r="974" customFormat="false" ht="15.75" hidden="false" customHeight="true" outlineLevel="0" collapsed="false">
      <c r="V974" s="197"/>
      <c r="AU974" s="197"/>
    </row>
    <row r="975" customFormat="false" ht="15.75" hidden="false" customHeight="true" outlineLevel="0" collapsed="false">
      <c r="V975" s="197"/>
      <c r="AU975" s="197"/>
    </row>
    <row r="976" customFormat="false" ht="15.75" hidden="false" customHeight="true" outlineLevel="0" collapsed="false">
      <c r="V976" s="197"/>
      <c r="AU976" s="197"/>
    </row>
    <row r="977" customFormat="false" ht="15.75" hidden="false" customHeight="true" outlineLevel="0" collapsed="false">
      <c r="V977" s="197"/>
      <c r="AU977" s="197"/>
    </row>
    <row r="978" customFormat="false" ht="15.75" hidden="false" customHeight="true" outlineLevel="0" collapsed="false">
      <c r="V978" s="197"/>
      <c r="AU978" s="197"/>
    </row>
    <row r="979" customFormat="false" ht="15.75" hidden="false" customHeight="true" outlineLevel="0" collapsed="false">
      <c r="V979" s="197"/>
      <c r="AU979" s="197"/>
    </row>
    <row r="980" customFormat="false" ht="15.75" hidden="false" customHeight="true" outlineLevel="0" collapsed="false">
      <c r="V980" s="197"/>
      <c r="AU980" s="197"/>
    </row>
    <row r="981" customFormat="false" ht="15.75" hidden="false" customHeight="true" outlineLevel="0" collapsed="false">
      <c r="V981" s="197"/>
      <c r="AU981" s="197"/>
    </row>
    <row r="982" customFormat="false" ht="15.75" hidden="false" customHeight="true" outlineLevel="0" collapsed="false">
      <c r="V982" s="197"/>
      <c r="AU982" s="197"/>
    </row>
    <row r="983" customFormat="false" ht="15.75" hidden="false" customHeight="true" outlineLevel="0" collapsed="false">
      <c r="V983" s="197"/>
      <c r="AU983" s="197"/>
    </row>
    <row r="984" customFormat="false" ht="15.75" hidden="false" customHeight="true" outlineLevel="0" collapsed="false">
      <c r="V984" s="197"/>
      <c r="AU984" s="197"/>
    </row>
    <row r="985" customFormat="false" ht="15.75" hidden="false" customHeight="true" outlineLevel="0" collapsed="false">
      <c r="V985" s="197"/>
      <c r="AU985" s="197"/>
    </row>
    <row r="986" customFormat="false" ht="15.75" hidden="false" customHeight="true" outlineLevel="0" collapsed="false">
      <c r="V986" s="197"/>
      <c r="AU986" s="197"/>
    </row>
    <row r="987" customFormat="false" ht="15.75" hidden="false" customHeight="true" outlineLevel="0" collapsed="false">
      <c r="V987" s="197"/>
      <c r="AU987" s="197"/>
    </row>
    <row r="988" customFormat="false" ht="15.75" hidden="false" customHeight="true" outlineLevel="0" collapsed="false">
      <c r="V988" s="197"/>
      <c r="AU988" s="197"/>
    </row>
    <row r="989" customFormat="false" ht="15.75" hidden="false" customHeight="true" outlineLevel="0" collapsed="false">
      <c r="V989" s="197"/>
      <c r="AU989" s="197"/>
    </row>
    <row r="990" customFormat="false" ht="15.75" hidden="false" customHeight="true" outlineLevel="0" collapsed="false">
      <c r="V990" s="197"/>
      <c r="AU990" s="197"/>
    </row>
    <row r="991" customFormat="false" ht="15.75" hidden="false" customHeight="true" outlineLevel="0" collapsed="false">
      <c r="V991" s="197"/>
      <c r="AU991" s="197"/>
    </row>
    <row r="992" customFormat="false" ht="15.75" hidden="false" customHeight="true" outlineLevel="0" collapsed="false">
      <c r="V992" s="197"/>
      <c r="AU992" s="197"/>
    </row>
    <row r="993" customFormat="false" ht="15.75" hidden="false" customHeight="true" outlineLevel="0" collapsed="false">
      <c r="V993" s="197"/>
      <c r="AU993" s="197"/>
    </row>
    <row r="994" customFormat="false" ht="15.75" hidden="false" customHeight="true" outlineLevel="0" collapsed="false">
      <c r="V994" s="197"/>
      <c r="AU994" s="197"/>
    </row>
    <row r="995" customFormat="false" ht="15.75" hidden="false" customHeight="true" outlineLevel="0" collapsed="false">
      <c r="V995" s="197"/>
      <c r="AU995" s="197"/>
    </row>
    <row r="996" customFormat="false" ht="15.75" hidden="false" customHeight="true" outlineLevel="0" collapsed="false">
      <c r="V996" s="197"/>
      <c r="AU996" s="197"/>
    </row>
    <row r="997" customFormat="false" ht="15.75" hidden="false" customHeight="true" outlineLevel="0" collapsed="false">
      <c r="V997" s="197"/>
      <c r="AU997" s="197"/>
    </row>
    <row r="998" customFormat="false" ht="15.75" hidden="false" customHeight="true" outlineLevel="0" collapsed="false">
      <c r="V998" s="197"/>
      <c r="AU998" s="197"/>
    </row>
    <row r="999" customFormat="false" ht="15.75" hidden="false" customHeight="true" outlineLevel="0" collapsed="false">
      <c r="V999" s="197"/>
      <c r="AU999" s="197"/>
    </row>
    <row r="1000" customFormat="false" ht="15.75" hidden="false" customHeight="true" outlineLevel="0" collapsed="false">
      <c r="V1000" s="197"/>
      <c r="AU1000" s="197"/>
    </row>
  </sheetData>
  <mergeCells count="11">
    <mergeCell ref="A1:BP1"/>
    <mergeCell ref="A2:L2"/>
    <mergeCell ref="M2:S2"/>
    <mergeCell ref="T2:V2"/>
    <mergeCell ref="AD2:AM2"/>
    <mergeCell ref="AN2:AU2"/>
    <mergeCell ref="AV2:AY2"/>
    <mergeCell ref="AZ2:BE2"/>
    <mergeCell ref="BF2:BK2"/>
    <mergeCell ref="BL2:BP2"/>
    <mergeCell ref="BQ2:BR2"/>
  </mergeCells>
  <conditionalFormatting sqref="V4:V13">
    <cfRule type="cellIs" priority="2" operator="lessThanOrEqual" aboveAverage="0" equalAverage="0" bottom="0" percent="0" rank="0" text="" dxfId="0">
      <formula>TODAY()+45</formula>
    </cfRule>
    <cfRule type="cellIs" priority="3" operator="lessThanOrEqual" aboveAverage="0" equalAverage="0" bottom="0" percent="0" rank="0" text="" dxfId="1">
      <formula>TODAY()+90</formula>
    </cfRule>
    <cfRule type="cellIs" priority="4" operator="greaterThanOrEqual" aboveAverage="0" equalAverage="0" bottom="0" percent="0" rank="0" text="" dxfId="2">
      <formula>TODAY()+180</formula>
    </cfRule>
  </conditionalFormatting>
  <conditionalFormatting sqref="Y4:Y13">
    <cfRule type="cellIs" priority="5" operator="lessThanOrEqual" aboveAverage="0" equalAverage="0" bottom="0" percent="0" rank="0" text="" dxfId="0">
      <formula>TODAY()+45</formula>
    </cfRule>
    <cfRule type="cellIs" priority="6" operator="lessThanOrEqual" aboveAverage="0" equalAverage="0" bottom="0" percent="0" rank="0" text="" dxfId="1">
      <formula>TODAY()+90</formula>
    </cfRule>
    <cfRule type="cellIs" priority="7" operator="greaterThanOrEqual" aboveAverage="0" equalAverage="0" bottom="0" percent="0" rank="0" text="" dxfId="2">
      <formula>TODAY()+180</formula>
    </cfRule>
  </conditionalFormatting>
  <dataValidations count="4">
    <dataValidation allowBlank="true" errorStyle="stop" operator="between" showDropDown="false" showErrorMessage="false" showInputMessage="false" sqref="AE4:AE13" type="list">
      <formula1>"Conventional,DSCR,FHA,VA,Hard Money,Private,HELOC,Owner-Financed,Free &amp; Clear"</formula1>
      <formula2>0</formula2>
    </dataValidation>
    <dataValidation allowBlank="true" errorStyle="stop" operator="between" showDropDown="false" showErrorMessage="false" showInputMessage="false" sqref="BP4:BP13" type="list">
      <formula1>"Tenant,Landlord,Split"</formula1>
      <formula2>0</formula2>
    </dataValidation>
    <dataValidation allowBlank="true" errorStyle="stop" operator="between" showDropDown="false" showErrorMessage="false" showInputMessage="false" sqref="T4:T13" type="list">
      <formula1>"Occupied,Vacant,Listed,Renovating,Sold,Owner-Occupied"</formula1>
      <formula2>0</formula2>
    </dataValidation>
    <dataValidation allowBlank="true" errorStyle="stop" operator="between" showDropDown="false" showErrorMessage="false" showInputMessage="false" sqref="I4:I13" type="list">
      <formula1>"SFR,Duplex,Triplex,Fourplex,5+ Multifamily,Condo,Townhouse,Mobile Home,Commercial,Land,Mixed-Use"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4" activeCellId="0" sqref="C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6"/>
    <col collapsed="false" customWidth="true" hidden="false" outlineLevel="0" max="4" min="3" style="1" width="12"/>
    <col collapsed="false" customWidth="true" hidden="false" outlineLevel="0" max="5" min="5" style="1" width="20"/>
    <col collapsed="false" customWidth="true" hidden="false" outlineLevel="0" max="6" min="6" style="1" width="14"/>
    <col collapsed="false" customWidth="true" hidden="false" outlineLevel="0" max="7" min="7" style="1" width="31"/>
    <col collapsed="false" customWidth="true" hidden="false" outlineLevel="0" max="11" min="8" style="1" width="12"/>
    <col collapsed="false" customWidth="true" hidden="false" outlineLevel="0" max="13" min="12" style="1" width="16"/>
    <col collapsed="false" customWidth="true" hidden="false" outlineLevel="0" max="14" min="14" style="1" width="28"/>
    <col collapsed="false" customWidth="true" hidden="false" outlineLevel="0" max="26" min="15" style="1" width="8.57"/>
  </cols>
  <sheetData>
    <row r="1" customFormat="false" ht="27.75" hidden="false" customHeight="true" outlineLevel="0" collapsed="false">
      <c r="A1" s="2" t="s">
        <v>387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true" outlineLevel="0" collapsed="false">
      <c r="A2" s="3" t="s">
        <v>388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27.75" hidden="false" customHeight="true" outlineLevel="0" collapsed="false">
      <c r="A3" s="22" t="s">
        <v>321</v>
      </c>
      <c r="B3" s="22" t="s">
        <v>389</v>
      </c>
      <c r="C3" s="22" t="s">
        <v>390</v>
      </c>
      <c r="D3" s="22" t="s">
        <v>114</v>
      </c>
      <c r="E3" s="22" t="s">
        <v>391</v>
      </c>
      <c r="F3" s="22" t="s">
        <v>392</v>
      </c>
      <c r="G3" s="22" t="s">
        <v>393</v>
      </c>
      <c r="H3" s="22" t="s">
        <v>394</v>
      </c>
      <c r="I3" s="22" t="s">
        <v>395</v>
      </c>
      <c r="J3" s="22" t="s">
        <v>396</v>
      </c>
      <c r="K3" s="22" t="s">
        <v>397</v>
      </c>
      <c r="L3" s="22" t="s">
        <v>398</v>
      </c>
      <c r="M3" s="22" t="s">
        <v>399</v>
      </c>
      <c r="N3" s="22" t="s">
        <v>137</v>
      </c>
    </row>
    <row r="4" customFormat="false" ht="15" hidden="false" customHeight="true" outlineLevel="0" collapsed="false">
      <c r="A4" s="124" t="n">
        <v>1</v>
      </c>
      <c r="B4" s="23" t="str">
        <f aca="false">IFERROR(IF(A4="","",VLOOKUP(A4,'Property Schedule'!$A$4:$C$13,3,FALSE())),"")</f>
        <v>123 Example St</v>
      </c>
      <c r="C4" s="98"/>
      <c r="D4" s="81" t="s">
        <v>400</v>
      </c>
      <c r="E4" s="104" t="s">
        <v>401</v>
      </c>
      <c r="F4" s="81" t="s">
        <v>402</v>
      </c>
      <c r="G4" s="104" t="s">
        <v>403</v>
      </c>
      <c r="H4" s="92" t="n">
        <v>45839</v>
      </c>
      <c r="I4" s="92" t="n">
        <v>46203</v>
      </c>
      <c r="J4" s="105" t="n">
        <v>2200</v>
      </c>
      <c r="K4" s="105" t="n">
        <v>2200</v>
      </c>
      <c r="L4" s="201" t="s">
        <v>404</v>
      </c>
      <c r="M4" s="104" t="s">
        <v>405</v>
      </c>
      <c r="N4" s="104" t="s">
        <v>406</v>
      </c>
    </row>
    <row r="5" customFormat="false" ht="15" hidden="false" customHeight="true" outlineLevel="0" collapsed="false">
      <c r="A5" s="125"/>
      <c r="B5" s="25" t="str">
        <f aca="false">IFERROR(IF(A5="","",VLOOKUP(A5,'Property Schedule'!$A$4:$C$13,3,FALSE())),"")</f>
        <v/>
      </c>
      <c r="C5" s="98"/>
      <c r="D5" s="98"/>
      <c r="E5" s="107"/>
      <c r="F5" s="98"/>
      <c r="G5" s="202"/>
      <c r="H5" s="99"/>
      <c r="I5" s="99"/>
      <c r="J5" s="11"/>
      <c r="K5" s="11"/>
      <c r="L5" s="203"/>
      <c r="M5" s="107"/>
      <c r="N5" s="107"/>
    </row>
    <row r="6" customFormat="false" ht="15" hidden="false" customHeight="true" outlineLevel="0" collapsed="false">
      <c r="A6" s="125"/>
      <c r="B6" s="23" t="str">
        <f aca="false">IFERROR(IF(A6="","",VLOOKUP(A6,'Property Schedule'!$A$4:$C$13,3,FALSE())),"")</f>
        <v/>
      </c>
      <c r="C6" s="98"/>
      <c r="D6" s="98"/>
      <c r="E6" s="107"/>
      <c r="F6" s="98"/>
      <c r="G6" s="107"/>
      <c r="H6" s="99"/>
      <c r="I6" s="99"/>
      <c r="J6" s="11"/>
      <c r="K6" s="11"/>
      <c r="L6" s="203"/>
      <c r="M6" s="107"/>
      <c r="N6" s="107"/>
    </row>
    <row r="7" customFormat="false" ht="15" hidden="false" customHeight="true" outlineLevel="0" collapsed="false">
      <c r="A7" s="125"/>
      <c r="B7" s="25" t="str">
        <f aca="false">IFERROR(IF(A7="","",VLOOKUP(A7,'Property Schedule'!$A$4:$C$13,3,FALSE())),"")</f>
        <v/>
      </c>
      <c r="C7" s="98"/>
      <c r="D7" s="98"/>
      <c r="E7" s="107"/>
      <c r="F7" s="98"/>
      <c r="G7" s="202"/>
      <c r="H7" s="99"/>
      <c r="I7" s="99"/>
      <c r="J7" s="11"/>
      <c r="K7" s="11"/>
      <c r="L7" s="203"/>
      <c r="M7" s="107"/>
      <c r="N7" s="107"/>
    </row>
    <row r="8" customFormat="false" ht="15" hidden="false" customHeight="true" outlineLevel="0" collapsed="false">
      <c r="A8" s="125"/>
      <c r="B8" s="23" t="str">
        <f aca="false">IFERROR(IF(A8="","",VLOOKUP(A8,'Property Schedule'!$A$4:$C$13,3,FALSE())),"")</f>
        <v/>
      </c>
      <c r="C8" s="98"/>
      <c r="D8" s="98"/>
      <c r="E8" s="107"/>
      <c r="F8" s="98"/>
      <c r="G8" s="202"/>
      <c r="H8" s="99"/>
      <c r="I8" s="99"/>
      <c r="J8" s="11"/>
      <c r="K8" s="11"/>
      <c r="L8" s="203"/>
      <c r="M8" s="107"/>
      <c r="N8" s="107"/>
    </row>
    <row r="9" customFormat="false" ht="15" hidden="false" customHeight="true" outlineLevel="0" collapsed="false">
      <c r="A9" s="125"/>
      <c r="B9" s="25" t="str">
        <f aca="false">IFERROR(IF(A9="","",VLOOKUP(A9,'Property Schedule'!$A$4:$C$13,3,FALSE())),"")</f>
        <v/>
      </c>
      <c r="C9" s="98"/>
      <c r="D9" s="98"/>
      <c r="E9" s="107"/>
      <c r="F9" s="98"/>
      <c r="G9" s="202"/>
      <c r="H9" s="99"/>
      <c r="I9" s="99"/>
      <c r="J9" s="11"/>
      <c r="K9" s="11"/>
      <c r="L9" s="203"/>
      <c r="M9" s="107"/>
      <c r="N9" s="107"/>
    </row>
    <row r="10" customFormat="false" ht="15" hidden="false" customHeight="true" outlineLevel="0" collapsed="false">
      <c r="A10" s="125"/>
      <c r="B10" s="23" t="str">
        <f aca="false">IFERROR(IF(A10="","",VLOOKUP(A10,'Property Schedule'!$A$4:$C$13,3,FALSE())),"")</f>
        <v/>
      </c>
      <c r="C10" s="98"/>
      <c r="D10" s="98"/>
      <c r="E10" s="107"/>
      <c r="F10" s="98"/>
      <c r="G10" s="202"/>
      <c r="H10" s="99"/>
      <c r="I10" s="99"/>
      <c r="J10" s="11"/>
      <c r="K10" s="11"/>
      <c r="L10" s="203"/>
      <c r="M10" s="107"/>
      <c r="N10" s="107"/>
    </row>
    <row r="11" customFormat="false" ht="15" hidden="false" customHeight="true" outlineLevel="0" collapsed="false">
      <c r="A11" s="125"/>
      <c r="B11" s="25" t="str">
        <f aca="false">IFERROR(IF(A11="","",VLOOKUP(A11,'Property Schedule'!$A$4:$C$13,3,FALSE())),"")</f>
        <v/>
      </c>
      <c r="C11" s="98"/>
      <c r="D11" s="98"/>
      <c r="E11" s="107"/>
      <c r="F11" s="98"/>
      <c r="G11" s="202"/>
      <c r="H11" s="99"/>
      <c r="I11" s="99"/>
      <c r="J11" s="11"/>
      <c r="K11" s="11"/>
      <c r="L11" s="203"/>
      <c r="M11" s="107"/>
      <c r="N11" s="107"/>
    </row>
    <row r="12" customFormat="false" ht="15" hidden="false" customHeight="true" outlineLevel="0" collapsed="false">
      <c r="A12" s="125"/>
      <c r="B12" s="23" t="str">
        <f aca="false">IFERROR(IF(A12="","",VLOOKUP(A12,'Property Schedule'!$A$4:$C$13,3,FALSE())),"")</f>
        <v/>
      </c>
      <c r="C12" s="98"/>
      <c r="D12" s="98"/>
      <c r="E12" s="107"/>
      <c r="F12" s="98"/>
      <c r="G12" s="202"/>
      <c r="H12" s="99"/>
      <c r="I12" s="99"/>
      <c r="J12" s="11"/>
      <c r="K12" s="11"/>
      <c r="L12" s="203"/>
      <c r="M12" s="107"/>
      <c r="N12" s="107"/>
    </row>
    <row r="13" customFormat="false" ht="15" hidden="false" customHeight="true" outlineLevel="0" collapsed="false">
      <c r="A13" s="125"/>
      <c r="B13" s="25" t="str">
        <f aca="false">IFERROR(IF(A13="","",VLOOKUP(A13,'Property Schedule'!$A$4:$C$13,3,FALSE())),"")</f>
        <v/>
      </c>
      <c r="C13" s="98"/>
      <c r="D13" s="98"/>
      <c r="E13" s="107"/>
      <c r="F13" s="98"/>
      <c r="G13" s="202"/>
      <c r="H13" s="99"/>
      <c r="I13" s="99"/>
      <c r="J13" s="11"/>
      <c r="K13" s="11"/>
      <c r="L13" s="203"/>
      <c r="M13" s="107"/>
      <c r="N13" s="107"/>
    </row>
    <row r="14" customFormat="false" ht="15" hidden="false" customHeight="true" outlineLevel="0" collapsed="false">
      <c r="A14" s="125"/>
      <c r="B14" s="23" t="str">
        <f aca="false">IFERROR(IF(A14="","",VLOOKUP(A14,'Property Schedule'!$A$4:$C$13,3,FALSE())),"")</f>
        <v/>
      </c>
      <c r="C14" s="98"/>
      <c r="D14" s="98"/>
      <c r="E14" s="107"/>
      <c r="F14" s="98"/>
      <c r="G14" s="107"/>
      <c r="H14" s="99"/>
      <c r="I14" s="99"/>
      <c r="J14" s="11"/>
      <c r="K14" s="11"/>
      <c r="L14" s="107"/>
      <c r="M14" s="107"/>
      <c r="N14" s="107"/>
    </row>
    <row r="15" customFormat="false" ht="15" hidden="false" customHeight="true" outlineLevel="0" collapsed="false">
      <c r="A15" s="125"/>
      <c r="B15" s="25" t="str">
        <f aca="false">IFERROR(IF(A15="","",VLOOKUP(A15,'Property Schedule'!$A$4:$C$13,3,FALSE())),"")</f>
        <v/>
      </c>
      <c r="C15" s="98"/>
      <c r="D15" s="98"/>
      <c r="E15" s="107"/>
      <c r="F15" s="98"/>
      <c r="G15" s="107"/>
      <c r="H15" s="99"/>
      <c r="I15" s="99"/>
      <c r="J15" s="11"/>
      <c r="K15" s="11"/>
      <c r="L15" s="107"/>
      <c r="M15" s="107"/>
      <c r="N15" s="107"/>
    </row>
    <row r="16" customFormat="false" ht="15" hidden="false" customHeight="true" outlineLevel="0" collapsed="false">
      <c r="A16" s="125"/>
      <c r="B16" s="23" t="str">
        <f aca="false">IFERROR(IF(A16="","",VLOOKUP(A16,'Property Schedule'!$A$4:$C$13,3,FALSE())),"")</f>
        <v/>
      </c>
      <c r="C16" s="98"/>
      <c r="D16" s="98"/>
      <c r="E16" s="107"/>
      <c r="F16" s="98"/>
      <c r="G16" s="107"/>
      <c r="H16" s="99"/>
      <c r="I16" s="99"/>
      <c r="J16" s="11"/>
      <c r="K16" s="11"/>
      <c r="L16" s="107"/>
      <c r="M16" s="107"/>
      <c r="N16" s="107"/>
    </row>
    <row r="17" customFormat="false" ht="15" hidden="false" customHeight="true" outlineLevel="0" collapsed="false">
      <c r="A17" s="125"/>
      <c r="B17" s="25" t="str">
        <f aca="false">IFERROR(IF(A17="","",VLOOKUP(A17,'Property Schedule'!$A$4:$C$13,3,FALSE())),"")</f>
        <v/>
      </c>
      <c r="C17" s="98"/>
      <c r="D17" s="98"/>
      <c r="E17" s="107"/>
      <c r="F17" s="98"/>
      <c r="G17" s="107"/>
      <c r="H17" s="99"/>
      <c r="I17" s="99"/>
      <c r="J17" s="11"/>
      <c r="K17" s="11"/>
      <c r="L17" s="107"/>
      <c r="M17" s="107"/>
      <c r="N17" s="107"/>
    </row>
    <row r="18" customFormat="false" ht="15" hidden="false" customHeight="true" outlineLevel="0" collapsed="false">
      <c r="A18" s="125"/>
      <c r="B18" s="23" t="str">
        <f aca="false">IFERROR(IF(A18="","",VLOOKUP(A18,'Property Schedule'!$A$4:$C$13,3,FALSE())),"")</f>
        <v/>
      </c>
      <c r="C18" s="98"/>
      <c r="D18" s="98"/>
      <c r="E18" s="107"/>
      <c r="F18" s="98"/>
      <c r="G18" s="107"/>
      <c r="H18" s="99"/>
      <c r="I18" s="99"/>
      <c r="J18" s="11"/>
      <c r="K18" s="11"/>
      <c r="L18" s="107"/>
      <c r="M18" s="107"/>
      <c r="N18" s="107"/>
    </row>
    <row r="19" customFormat="false" ht="15" hidden="false" customHeight="true" outlineLevel="0" collapsed="false">
      <c r="A19" s="125"/>
      <c r="B19" s="25" t="str">
        <f aca="false">IFERROR(IF(A19="","",VLOOKUP(A19,'Property Schedule'!$A$4:$C$13,3,FALSE())),"")</f>
        <v/>
      </c>
      <c r="C19" s="98"/>
      <c r="D19" s="98"/>
      <c r="E19" s="107"/>
      <c r="F19" s="98"/>
      <c r="G19" s="107"/>
      <c r="H19" s="99"/>
      <c r="I19" s="99"/>
      <c r="J19" s="11"/>
      <c r="K19" s="11"/>
      <c r="L19" s="107"/>
      <c r="M19" s="107"/>
      <c r="N19" s="107"/>
    </row>
    <row r="20" customFormat="false" ht="15" hidden="false" customHeight="true" outlineLevel="0" collapsed="false">
      <c r="A20" s="125"/>
      <c r="B20" s="23" t="str">
        <f aca="false">IFERROR(IF(A20="","",VLOOKUP(A20,'Property Schedule'!$A$4:$C$13,3,FALSE())),"")</f>
        <v/>
      </c>
      <c r="C20" s="98"/>
      <c r="D20" s="98"/>
      <c r="E20" s="107"/>
      <c r="F20" s="98"/>
      <c r="G20" s="107"/>
      <c r="H20" s="99"/>
      <c r="I20" s="99"/>
      <c r="J20" s="11"/>
      <c r="K20" s="11"/>
      <c r="L20" s="107"/>
      <c r="M20" s="107"/>
      <c r="N20" s="107"/>
    </row>
    <row r="21" customFormat="false" ht="15" hidden="false" customHeight="true" outlineLevel="0" collapsed="false">
      <c r="A21" s="125"/>
      <c r="B21" s="25" t="str">
        <f aca="false">IFERROR(IF(A21="","",VLOOKUP(A21,'Property Schedule'!$A$4:$C$13,3,FALSE())),"")</f>
        <v/>
      </c>
      <c r="C21" s="98"/>
      <c r="D21" s="98"/>
      <c r="E21" s="107"/>
      <c r="F21" s="98"/>
      <c r="G21" s="107"/>
      <c r="H21" s="99"/>
      <c r="I21" s="99"/>
      <c r="J21" s="11"/>
      <c r="K21" s="11"/>
      <c r="L21" s="107"/>
      <c r="M21" s="107"/>
      <c r="N21" s="107"/>
    </row>
    <row r="22" customFormat="false" ht="15" hidden="false" customHeight="true" outlineLevel="0" collapsed="false">
      <c r="A22" s="125"/>
      <c r="B22" s="23" t="str">
        <f aca="false">IFERROR(IF(A22="","",VLOOKUP(A22,'Property Schedule'!$A$4:$C$13,3,FALSE())),"")</f>
        <v/>
      </c>
      <c r="C22" s="98"/>
      <c r="D22" s="98"/>
      <c r="E22" s="107"/>
      <c r="F22" s="98"/>
      <c r="G22" s="107"/>
      <c r="H22" s="99"/>
      <c r="I22" s="99"/>
      <c r="J22" s="11"/>
      <c r="K22" s="11"/>
      <c r="L22" s="107"/>
      <c r="M22" s="107"/>
      <c r="N22" s="107"/>
    </row>
    <row r="23" customFormat="false" ht="15" hidden="false" customHeight="true" outlineLevel="0" collapsed="false">
      <c r="A23" s="125"/>
      <c r="B23" s="25" t="str">
        <f aca="false">IFERROR(IF(A23="","",VLOOKUP(A23,'Property Schedule'!$A$4:$C$13,3,FALSE())),"")</f>
        <v/>
      </c>
      <c r="C23" s="98"/>
      <c r="D23" s="98"/>
      <c r="E23" s="107"/>
      <c r="F23" s="98"/>
      <c r="G23" s="107"/>
      <c r="H23" s="99"/>
      <c r="I23" s="99"/>
      <c r="J23" s="11"/>
      <c r="K23" s="11"/>
      <c r="L23" s="107"/>
      <c r="M23" s="107"/>
      <c r="N23" s="107"/>
    </row>
    <row r="24" customFormat="false" ht="15" hidden="false" customHeight="true" outlineLevel="0" collapsed="false">
      <c r="A24" s="125"/>
      <c r="B24" s="23" t="str">
        <f aca="false">IFERROR(IF(A24="","",VLOOKUP(A24,'Property Schedule'!$A$4:$C$13,3,FALSE())),"")</f>
        <v/>
      </c>
      <c r="C24" s="98"/>
      <c r="D24" s="98"/>
      <c r="E24" s="107"/>
      <c r="F24" s="98"/>
      <c r="G24" s="107"/>
      <c r="H24" s="99"/>
      <c r="I24" s="99"/>
      <c r="J24" s="11"/>
      <c r="K24" s="11"/>
      <c r="L24" s="107"/>
      <c r="M24" s="107"/>
      <c r="N24" s="107"/>
    </row>
    <row r="25" customFormat="false" ht="15" hidden="false" customHeight="true" outlineLevel="0" collapsed="false">
      <c r="A25" s="125"/>
      <c r="B25" s="25" t="str">
        <f aca="false">IFERROR(IF(A25="","",VLOOKUP(A25,'Property Schedule'!$A$4:$C$13,3,FALSE())),"")</f>
        <v/>
      </c>
      <c r="C25" s="98"/>
      <c r="D25" s="98"/>
      <c r="E25" s="107"/>
      <c r="F25" s="98"/>
      <c r="G25" s="107"/>
      <c r="H25" s="99"/>
      <c r="I25" s="99"/>
      <c r="J25" s="11"/>
      <c r="K25" s="11"/>
      <c r="L25" s="107"/>
      <c r="M25" s="107"/>
      <c r="N25" s="107"/>
    </row>
    <row r="26" customFormat="false" ht="15" hidden="false" customHeight="true" outlineLevel="0" collapsed="false">
      <c r="A26" s="125"/>
      <c r="B26" s="23" t="str">
        <f aca="false">IFERROR(IF(A26="","",VLOOKUP(A26,'Property Schedule'!$A$4:$C$13,3,FALSE())),"")</f>
        <v/>
      </c>
      <c r="C26" s="98"/>
      <c r="D26" s="98"/>
      <c r="E26" s="107"/>
      <c r="F26" s="98"/>
      <c r="G26" s="107"/>
      <c r="H26" s="99"/>
      <c r="I26" s="99"/>
      <c r="J26" s="11"/>
      <c r="K26" s="11"/>
      <c r="L26" s="107"/>
      <c r="M26" s="107"/>
      <c r="N26" s="107"/>
    </row>
    <row r="27" customFormat="false" ht="15" hidden="false" customHeight="true" outlineLevel="0" collapsed="false">
      <c r="A27" s="125"/>
      <c r="B27" s="25" t="str">
        <f aca="false">IFERROR(IF(A27="","",VLOOKUP(A27,'Property Schedule'!$A$4:$C$13,3,FALSE())),"")</f>
        <v/>
      </c>
      <c r="C27" s="98"/>
      <c r="D27" s="98"/>
      <c r="E27" s="107"/>
      <c r="F27" s="98"/>
      <c r="G27" s="107"/>
      <c r="H27" s="99"/>
      <c r="I27" s="99"/>
      <c r="J27" s="11"/>
      <c r="K27" s="11"/>
      <c r="L27" s="107"/>
      <c r="M27" s="107"/>
      <c r="N27" s="107"/>
    </row>
    <row r="28" customFormat="false" ht="15" hidden="false" customHeight="true" outlineLevel="0" collapsed="false">
      <c r="A28" s="125"/>
      <c r="B28" s="23" t="str">
        <f aca="false">IFERROR(IF(A28="","",VLOOKUP(A28,'Property Schedule'!$A$4:$C$13,3,FALSE())),"")</f>
        <v/>
      </c>
      <c r="C28" s="98"/>
      <c r="D28" s="98"/>
      <c r="E28" s="107"/>
      <c r="F28" s="98"/>
      <c r="G28" s="107"/>
      <c r="H28" s="99"/>
      <c r="I28" s="99"/>
      <c r="J28" s="11"/>
      <c r="K28" s="11"/>
      <c r="L28" s="107"/>
      <c r="M28" s="107"/>
      <c r="N28" s="107"/>
    </row>
    <row r="29" customFormat="false" ht="15" hidden="false" customHeight="true" outlineLevel="0" collapsed="false">
      <c r="A29" s="125"/>
      <c r="B29" s="25" t="str">
        <f aca="false">IFERROR(IF(A29="","",VLOOKUP(A29,'Property Schedule'!$A$4:$C$13,3,FALSE())),"")</f>
        <v/>
      </c>
      <c r="C29" s="98"/>
      <c r="D29" s="98"/>
      <c r="E29" s="107"/>
      <c r="F29" s="98"/>
      <c r="G29" s="107"/>
      <c r="H29" s="99"/>
      <c r="I29" s="99"/>
      <c r="J29" s="11"/>
      <c r="K29" s="11"/>
      <c r="L29" s="107"/>
      <c r="M29" s="107"/>
      <c r="N29" s="107"/>
    </row>
    <row r="30" customFormat="false" ht="15" hidden="false" customHeight="true" outlineLevel="0" collapsed="false">
      <c r="A30" s="125"/>
      <c r="B30" s="23" t="str">
        <f aca="false">IFERROR(IF(A30="","",VLOOKUP(A30,'Property Schedule'!$A$4:$C$13,3,FALSE())),"")</f>
        <v/>
      </c>
      <c r="C30" s="98"/>
      <c r="D30" s="98"/>
      <c r="E30" s="107"/>
      <c r="F30" s="98"/>
      <c r="G30" s="107"/>
      <c r="H30" s="99"/>
      <c r="I30" s="99"/>
      <c r="J30" s="11"/>
      <c r="K30" s="11"/>
      <c r="L30" s="107"/>
      <c r="M30" s="107"/>
      <c r="N30" s="107"/>
    </row>
    <row r="31" customFormat="false" ht="15" hidden="false" customHeight="true" outlineLevel="0" collapsed="false">
      <c r="A31" s="125"/>
      <c r="B31" s="25" t="str">
        <f aca="false">IFERROR(IF(A31="","",VLOOKUP(A31,'Property Schedule'!$A$4:$C$13,3,FALSE())),"")</f>
        <v/>
      </c>
      <c r="C31" s="98"/>
      <c r="D31" s="98"/>
      <c r="E31" s="107"/>
      <c r="F31" s="98"/>
      <c r="G31" s="107"/>
      <c r="H31" s="99"/>
      <c r="I31" s="99"/>
      <c r="J31" s="11"/>
      <c r="K31" s="11"/>
      <c r="L31" s="107"/>
      <c r="M31" s="107"/>
      <c r="N31" s="107"/>
    </row>
    <row r="32" customFormat="false" ht="15" hidden="false" customHeight="true" outlineLevel="0" collapsed="false">
      <c r="A32" s="125"/>
      <c r="B32" s="23" t="str">
        <f aca="false">IFERROR(IF(A32="","",VLOOKUP(A32,'Property Schedule'!$A$4:$C$13,3,FALSE())),"")</f>
        <v/>
      </c>
      <c r="C32" s="98"/>
      <c r="D32" s="98"/>
      <c r="E32" s="107"/>
      <c r="F32" s="98"/>
      <c r="G32" s="107"/>
      <c r="H32" s="99"/>
      <c r="I32" s="99"/>
      <c r="J32" s="11"/>
      <c r="K32" s="11"/>
      <c r="L32" s="107"/>
      <c r="M32" s="107"/>
      <c r="N32" s="107"/>
    </row>
    <row r="33" customFormat="false" ht="15" hidden="false" customHeight="true" outlineLevel="0" collapsed="false">
      <c r="A33" s="125"/>
      <c r="B33" s="25" t="str">
        <f aca="false">IFERROR(IF(A33="","",VLOOKUP(A33,'Property Schedule'!$A$4:$C$13,3,FALSE())),"")</f>
        <v/>
      </c>
      <c r="C33" s="98"/>
      <c r="D33" s="98"/>
      <c r="E33" s="107"/>
      <c r="F33" s="98"/>
      <c r="G33" s="107"/>
      <c r="H33" s="99"/>
      <c r="I33" s="99"/>
      <c r="J33" s="11"/>
      <c r="K33" s="11"/>
      <c r="L33" s="107"/>
      <c r="M33" s="107"/>
      <c r="N33" s="107"/>
    </row>
    <row r="34" customFormat="false" ht="15.75" hidden="false" customHeight="true" outlineLevel="0" collapsed="false"/>
    <row r="35" customFormat="false" ht="17.25" hidden="false" customHeight="true" outlineLevel="0" collapsed="false">
      <c r="I35" s="109" t="s">
        <v>407</v>
      </c>
      <c r="J35" s="13" t="n">
        <f aca="false">SUM(J4:J33)</f>
        <v>2200</v>
      </c>
    </row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1:N1"/>
    <mergeCell ref="A2:N2"/>
  </mergeCells>
  <conditionalFormatting sqref="I4:I33">
    <cfRule type="cellIs" priority="2" operator="lessThanOrEqual" aboveAverage="0" equalAverage="0" bottom="0" percent="0" rank="0" text="" dxfId="0">
      <formula>TODAY()+45</formula>
    </cfRule>
    <cfRule type="cellIs" priority="3" operator="lessThanOrEqual" aboveAverage="0" equalAverage="0" bottom="0" percent="0" rank="0" text="" dxfId="1">
      <formula>TODAY()+90</formula>
    </cfRule>
    <cfRule type="cellIs" priority="4" operator="greaterThanOrEqual" aboveAverage="0" equalAverage="0" bottom="0" percent="0" rank="0" text="" dxfId="2">
      <formula>TODAY()+180</formula>
    </cfRule>
  </conditionalFormatting>
  <dataValidations count="1">
    <dataValidation allowBlank="true" errorStyle="stop" operator="between" showDropDown="false" showErrorMessage="false" showInputMessage="false" sqref="D4:D33" type="list">
      <formula1>"Occupied,Vacant,Listed,Renovating,Owner-Occupied"</formula1>
      <formula2>0</formula2>
    </dataValidation>
  </dataValidations>
  <hyperlinks>
    <hyperlink ref="G4" r:id="rId1" display="tenant@example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8"/>
    <col collapsed="false" customWidth="true" hidden="false" outlineLevel="0" max="3" min="3" style="1" width="22"/>
    <col collapsed="false" customWidth="true" hidden="false" outlineLevel="0" max="4" min="4" style="1" width="14"/>
    <col collapsed="false" customWidth="true" hidden="false" outlineLevel="0" max="5" min="5" style="1" width="22"/>
    <col collapsed="false" customWidth="true" hidden="false" outlineLevel="0" max="8" min="6" style="1" width="12"/>
    <col collapsed="false" customWidth="true" hidden="false" outlineLevel="0" max="9" min="9" style="1" width="14"/>
    <col collapsed="false" customWidth="true" hidden="false" outlineLevel="0" max="10" min="10" style="1" width="18"/>
    <col collapsed="false" customWidth="true" hidden="false" outlineLevel="0" max="11" min="11" style="1" width="40"/>
    <col collapsed="false" customWidth="true" hidden="false" outlineLevel="0" max="26" min="12" style="1" width="8.57"/>
  </cols>
  <sheetData>
    <row r="1" customFormat="false" ht="27.75" hidden="false" customHeight="true" outlineLevel="0" collapsed="false">
      <c r="A1" s="2" t="s">
        <v>408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7.75" hidden="false" customHeight="true" outlineLevel="0" collapsed="false">
      <c r="A2" s="168" t="s">
        <v>321</v>
      </c>
      <c r="B2" s="168" t="s">
        <v>119</v>
      </c>
      <c r="C2" s="168" t="s">
        <v>391</v>
      </c>
      <c r="D2" s="168" t="s">
        <v>392</v>
      </c>
      <c r="E2" s="168" t="s">
        <v>393</v>
      </c>
      <c r="F2" s="168" t="s">
        <v>394</v>
      </c>
      <c r="G2" s="168" t="s">
        <v>395</v>
      </c>
      <c r="H2" s="168" t="s">
        <v>396</v>
      </c>
      <c r="I2" s="168" t="s">
        <v>397</v>
      </c>
      <c r="J2" s="168" t="s">
        <v>409</v>
      </c>
      <c r="K2" s="168" t="s">
        <v>137</v>
      </c>
    </row>
    <row r="3" customFormat="false" ht="14.25" hidden="false" customHeight="true" outlineLevel="0" collapsed="false">
      <c r="A3" s="187"/>
      <c r="B3" s="171"/>
      <c r="C3" s="171"/>
      <c r="D3" s="171"/>
      <c r="E3" s="171"/>
      <c r="F3" s="106"/>
      <c r="G3" s="106"/>
      <c r="H3" s="191"/>
      <c r="I3" s="191"/>
      <c r="J3" s="171"/>
      <c r="K3" s="194"/>
    </row>
    <row r="4" customFormat="false" ht="14.25" hidden="false" customHeight="true" outlineLevel="0" collapsed="false">
      <c r="A4" s="173"/>
      <c r="B4" s="172"/>
      <c r="C4" s="172"/>
      <c r="D4" s="172"/>
      <c r="E4" s="172"/>
      <c r="F4" s="108"/>
      <c r="G4" s="108"/>
      <c r="H4" s="181"/>
      <c r="I4" s="181"/>
      <c r="J4" s="172"/>
      <c r="K4" s="177"/>
    </row>
    <row r="5" customFormat="false" ht="14.25" hidden="false" customHeight="true" outlineLevel="0" collapsed="false">
      <c r="A5" s="187"/>
      <c r="B5" s="171"/>
      <c r="C5" s="171"/>
      <c r="D5" s="171"/>
      <c r="E5" s="171"/>
      <c r="F5" s="106"/>
      <c r="G5" s="106"/>
      <c r="H5" s="191"/>
      <c r="I5" s="191"/>
      <c r="J5" s="171"/>
      <c r="K5" s="194"/>
    </row>
    <row r="6" customFormat="false" ht="14.25" hidden="false" customHeight="true" outlineLevel="0" collapsed="false">
      <c r="A6" s="173"/>
      <c r="B6" s="172"/>
      <c r="C6" s="172"/>
      <c r="D6" s="172"/>
      <c r="E6" s="172"/>
      <c r="F6" s="108"/>
      <c r="G6" s="108"/>
      <c r="H6" s="181"/>
      <c r="I6" s="181"/>
      <c r="J6" s="172"/>
      <c r="K6" s="177"/>
    </row>
    <row r="7" customFormat="false" ht="14.25" hidden="false" customHeight="true" outlineLevel="0" collapsed="false">
      <c r="A7" s="187"/>
      <c r="B7" s="171"/>
      <c r="C7" s="171"/>
      <c r="D7" s="171"/>
      <c r="E7" s="171"/>
      <c r="F7" s="106"/>
      <c r="G7" s="106"/>
      <c r="H7" s="191"/>
      <c r="I7" s="191"/>
      <c r="J7" s="171"/>
      <c r="K7" s="194"/>
    </row>
    <row r="8" customFormat="false" ht="14.25" hidden="false" customHeight="true" outlineLevel="0" collapsed="false">
      <c r="A8" s="173"/>
      <c r="B8" s="172"/>
      <c r="C8" s="172"/>
      <c r="D8" s="172"/>
      <c r="E8" s="172"/>
      <c r="F8" s="108"/>
      <c r="G8" s="108"/>
      <c r="H8" s="181"/>
      <c r="I8" s="181"/>
      <c r="J8" s="172"/>
      <c r="K8" s="177"/>
    </row>
    <row r="9" customFormat="false" ht="14.25" hidden="false" customHeight="true" outlineLevel="0" collapsed="false">
      <c r="A9" s="187"/>
      <c r="B9" s="171"/>
      <c r="C9" s="171"/>
      <c r="D9" s="171"/>
      <c r="E9" s="171"/>
      <c r="F9" s="106"/>
      <c r="G9" s="106"/>
      <c r="H9" s="191"/>
      <c r="I9" s="191"/>
      <c r="J9" s="171"/>
      <c r="K9" s="194"/>
    </row>
    <row r="10" customFormat="false" ht="14.25" hidden="false" customHeight="true" outlineLevel="0" collapsed="false">
      <c r="A10" s="173"/>
      <c r="B10" s="172"/>
      <c r="C10" s="172"/>
      <c r="D10" s="172"/>
      <c r="E10" s="172"/>
      <c r="F10" s="108"/>
      <c r="G10" s="108"/>
      <c r="H10" s="181"/>
      <c r="I10" s="181"/>
      <c r="J10" s="172"/>
      <c r="K10" s="177"/>
    </row>
    <row r="11" customFormat="false" ht="14.25" hidden="false" customHeight="true" outlineLevel="0" collapsed="false">
      <c r="A11" s="187"/>
      <c r="B11" s="171"/>
      <c r="C11" s="171"/>
      <c r="D11" s="171"/>
      <c r="E11" s="171"/>
      <c r="F11" s="106"/>
      <c r="G11" s="106"/>
      <c r="H11" s="191"/>
      <c r="I11" s="191"/>
      <c r="J11" s="171"/>
      <c r="K11" s="194"/>
    </row>
    <row r="12" customFormat="false" ht="14.25" hidden="false" customHeight="true" outlineLevel="0" collapsed="false">
      <c r="A12" s="173"/>
      <c r="B12" s="172"/>
      <c r="C12" s="172"/>
      <c r="D12" s="172"/>
      <c r="E12" s="172"/>
      <c r="F12" s="108"/>
      <c r="G12" s="108"/>
      <c r="H12" s="181"/>
      <c r="I12" s="181"/>
      <c r="J12" s="172"/>
      <c r="K12" s="177"/>
    </row>
    <row r="13" customFormat="false" ht="14.25" hidden="false" customHeight="true" outlineLevel="0" collapsed="false">
      <c r="A13" s="187"/>
      <c r="B13" s="171"/>
      <c r="C13" s="171"/>
      <c r="D13" s="171"/>
      <c r="E13" s="171"/>
      <c r="F13" s="106"/>
      <c r="G13" s="106"/>
      <c r="H13" s="191"/>
      <c r="I13" s="191"/>
      <c r="J13" s="171"/>
      <c r="K13" s="194"/>
    </row>
    <row r="14" customFormat="false" ht="14.25" hidden="false" customHeight="true" outlineLevel="0" collapsed="false">
      <c r="A14" s="173"/>
      <c r="B14" s="172"/>
      <c r="C14" s="172"/>
      <c r="D14" s="172"/>
      <c r="E14" s="172"/>
      <c r="F14" s="108"/>
      <c r="G14" s="108"/>
      <c r="H14" s="181"/>
      <c r="I14" s="181"/>
      <c r="J14" s="172"/>
      <c r="K14" s="177"/>
    </row>
    <row r="15" customFormat="false" ht="14.25" hidden="false" customHeight="true" outlineLevel="0" collapsed="false">
      <c r="A15" s="187"/>
      <c r="B15" s="171"/>
      <c r="C15" s="171"/>
      <c r="D15" s="171"/>
      <c r="E15" s="171"/>
      <c r="F15" s="106"/>
      <c r="G15" s="106"/>
      <c r="H15" s="191"/>
      <c r="I15" s="191"/>
      <c r="J15" s="171"/>
      <c r="K15" s="194"/>
    </row>
    <row r="16" customFormat="false" ht="14.25" hidden="false" customHeight="true" outlineLevel="0" collapsed="false">
      <c r="A16" s="173"/>
      <c r="B16" s="172"/>
      <c r="C16" s="172"/>
      <c r="D16" s="172"/>
      <c r="E16" s="172"/>
      <c r="F16" s="108"/>
      <c r="G16" s="108"/>
      <c r="H16" s="181"/>
      <c r="I16" s="181"/>
      <c r="J16" s="172"/>
      <c r="K16" s="177"/>
    </row>
    <row r="17" customFormat="false" ht="14.25" hidden="false" customHeight="true" outlineLevel="0" collapsed="false">
      <c r="A17" s="187"/>
      <c r="B17" s="171"/>
      <c r="C17" s="171"/>
      <c r="D17" s="171"/>
      <c r="E17" s="171"/>
      <c r="F17" s="106"/>
      <c r="G17" s="106"/>
      <c r="H17" s="191"/>
      <c r="I17" s="191"/>
      <c r="J17" s="171"/>
      <c r="K17" s="194"/>
    </row>
    <row r="18" customFormat="false" ht="14.25" hidden="false" customHeight="true" outlineLevel="0" collapsed="false">
      <c r="A18" s="173"/>
      <c r="B18" s="172"/>
      <c r="C18" s="172"/>
      <c r="D18" s="172"/>
      <c r="E18" s="172"/>
      <c r="F18" s="108"/>
      <c r="G18" s="108"/>
      <c r="H18" s="181"/>
      <c r="I18" s="181"/>
      <c r="J18" s="172"/>
      <c r="K18" s="177"/>
    </row>
    <row r="19" customFormat="false" ht="14.25" hidden="false" customHeight="true" outlineLevel="0" collapsed="false">
      <c r="A19" s="187"/>
      <c r="B19" s="171"/>
      <c r="C19" s="171"/>
      <c r="D19" s="171"/>
      <c r="E19" s="171"/>
      <c r="F19" s="106"/>
      <c r="G19" s="106"/>
      <c r="H19" s="191"/>
      <c r="I19" s="191"/>
      <c r="J19" s="171"/>
      <c r="K19" s="194"/>
    </row>
    <row r="20" customFormat="false" ht="14.25" hidden="false" customHeight="true" outlineLevel="0" collapsed="false">
      <c r="A20" s="173"/>
      <c r="B20" s="172"/>
      <c r="C20" s="172"/>
      <c r="D20" s="172"/>
      <c r="E20" s="172"/>
      <c r="F20" s="108"/>
      <c r="G20" s="108"/>
      <c r="H20" s="181"/>
      <c r="I20" s="181"/>
      <c r="J20" s="172"/>
      <c r="K20" s="177"/>
    </row>
    <row r="21" customFormat="false" ht="14.25" hidden="false" customHeight="true" outlineLevel="0" collapsed="false">
      <c r="A21" s="187"/>
      <c r="B21" s="171"/>
      <c r="C21" s="171"/>
      <c r="D21" s="171"/>
      <c r="E21" s="171"/>
      <c r="F21" s="106"/>
      <c r="G21" s="106"/>
      <c r="H21" s="191"/>
      <c r="I21" s="191"/>
      <c r="J21" s="171"/>
      <c r="K21" s="194"/>
    </row>
    <row r="22" customFormat="false" ht="14.25" hidden="false" customHeight="true" outlineLevel="0" collapsed="false">
      <c r="A22" s="173"/>
      <c r="B22" s="172"/>
      <c r="C22" s="172"/>
      <c r="D22" s="172"/>
      <c r="E22" s="172"/>
      <c r="F22" s="108"/>
      <c r="G22" s="108"/>
      <c r="H22" s="181"/>
      <c r="I22" s="181"/>
      <c r="J22" s="172"/>
      <c r="K22" s="177"/>
    </row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K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8"/>
    <col collapsed="false" customWidth="true" hidden="false" outlineLevel="0" max="3" min="3" style="1" width="12"/>
    <col collapsed="false" customWidth="true" hidden="false" outlineLevel="0" max="4" min="4" style="1" width="16"/>
    <col collapsed="false" customWidth="true" hidden="false" outlineLevel="0" max="5" min="5" style="1" width="36"/>
    <col collapsed="false" customWidth="true" hidden="false" outlineLevel="0" max="6" min="6" style="1" width="22"/>
    <col collapsed="false" customWidth="true" hidden="false" outlineLevel="0" max="7" min="7" style="1" width="12"/>
    <col collapsed="false" customWidth="true" hidden="false" outlineLevel="0" max="8" min="8" style="1" width="16"/>
    <col collapsed="false" customWidth="true" hidden="false" outlineLevel="0" max="26" min="9" style="1" width="8.57"/>
  </cols>
  <sheetData>
    <row r="1" customFormat="false" ht="27.75" hidden="false" customHeight="true" outlineLevel="0" collapsed="false">
      <c r="A1" s="2" t="s">
        <v>410</v>
      </c>
      <c r="B1" s="2"/>
      <c r="C1" s="2"/>
      <c r="D1" s="2"/>
      <c r="E1" s="2"/>
      <c r="F1" s="2"/>
      <c r="G1" s="2"/>
      <c r="H1" s="2"/>
    </row>
    <row r="2" customFormat="false" ht="27.75" hidden="false" customHeight="true" outlineLevel="0" collapsed="false">
      <c r="A2" s="169" t="s">
        <v>321</v>
      </c>
      <c r="B2" s="169" t="s">
        <v>119</v>
      </c>
      <c r="C2" s="169" t="s">
        <v>411</v>
      </c>
      <c r="D2" s="169" t="s">
        <v>206</v>
      </c>
      <c r="E2" s="169" t="s">
        <v>412</v>
      </c>
      <c r="F2" s="169" t="s">
        <v>413</v>
      </c>
      <c r="G2" s="169" t="s">
        <v>414</v>
      </c>
      <c r="H2" s="169" t="s">
        <v>415</v>
      </c>
    </row>
    <row r="3" customFormat="false" ht="14.25" hidden="false" customHeight="true" outlineLevel="0" collapsed="false">
      <c r="A3" s="187" t="n">
        <v>1</v>
      </c>
      <c r="B3" s="171" t="s">
        <v>380</v>
      </c>
      <c r="C3" s="106" t="n">
        <v>45976</v>
      </c>
      <c r="D3" s="171" t="s">
        <v>416</v>
      </c>
      <c r="E3" s="194" t="s">
        <v>417</v>
      </c>
      <c r="F3" s="171" t="s">
        <v>418</v>
      </c>
      <c r="G3" s="191" t="n">
        <v>6500</v>
      </c>
      <c r="H3" s="171" t="s">
        <v>419</v>
      </c>
    </row>
    <row r="4" customFormat="false" ht="14.25" hidden="false" customHeight="true" outlineLevel="0" collapsed="false">
      <c r="A4" s="173"/>
      <c r="B4" s="172"/>
      <c r="C4" s="108"/>
      <c r="D4" s="172"/>
      <c r="E4" s="177"/>
      <c r="F4" s="172"/>
      <c r="G4" s="181"/>
      <c r="H4" s="172"/>
    </row>
    <row r="5" customFormat="false" ht="14.25" hidden="false" customHeight="true" outlineLevel="0" collapsed="false">
      <c r="A5" s="187"/>
      <c r="B5" s="171"/>
      <c r="C5" s="106"/>
      <c r="D5" s="171"/>
      <c r="E5" s="194"/>
      <c r="F5" s="171"/>
      <c r="G5" s="191"/>
      <c r="H5" s="171"/>
    </row>
    <row r="6" customFormat="false" ht="14.25" hidden="false" customHeight="true" outlineLevel="0" collapsed="false">
      <c r="A6" s="173"/>
      <c r="B6" s="172"/>
      <c r="C6" s="108"/>
      <c r="D6" s="172"/>
      <c r="E6" s="177"/>
      <c r="F6" s="172"/>
      <c r="G6" s="181"/>
      <c r="H6" s="172"/>
    </row>
    <row r="7" customFormat="false" ht="14.25" hidden="false" customHeight="true" outlineLevel="0" collapsed="false">
      <c r="A7" s="187"/>
      <c r="B7" s="171"/>
      <c r="C7" s="106"/>
      <c r="D7" s="171"/>
      <c r="E7" s="194"/>
      <c r="F7" s="171"/>
      <c r="G7" s="191"/>
      <c r="H7" s="171"/>
    </row>
    <row r="8" customFormat="false" ht="14.25" hidden="false" customHeight="true" outlineLevel="0" collapsed="false">
      <c r="A8" s="173"/>
      <c r="B8" s="172"/>
      <c r="C8" s="108"/>
      <c r="D8" s="172"/>
      <c r="E8" s="177"/>
      <c r="F8" s="172"/>
      <c r="G8" s="181"/>
      <c r="H8" s="172"/>
    </row>
    <row r="9" customFormat="false" ht="14.25" hidden="false" customHeight="true" outlineLevel="0" collapsed="false">
      <c r="A9" s="187"/>
      <c r="B9" s="171"/>
      <c r="C9" s="106"/>
      <c r="D9" s="171"/>
      <c r="E9" s="194"/>
      <c r="F9" s="171"/>
      <c r="G9" s="191"/>
      <c r="H9" s="171"/>
    </row>
    <row r="10" customFormat="false" ht="14.25" hidden="false" customHeight="true" outlineLevel="0" collapsed="false">
      <c r="A10" s="173"/>
      <c r="B10" s="172"/>
      <c r="C10" s="108"/>
      <c r="D10" s="172"/>
      <c r="E10" s="177"/>
      <c r="F10" s="172"/>
      <c r="G10" s="181"/>
      <c r="H10" s="172"/>
    </row>
    <row r="11" customFormat="false" ht="14.25" hidden="false" customHeight="true" outlineLevel="0" collapsed="false">
      <c r="A11" s="187"/>
      <c r="B11" s="171"/>
      <c r="C11" s="106"/>
      <c r="D11" s="171"/>
      <c r="E11" s="194"/>
      <c r="F11" s="171"/>
      <c r="G11" s="191"/>
      <c r="H11" s="171"/>
    </row>
    <row r="12" customFormat="false" ht="14.25" hidden="false" customHeight="true" outlineLevel="0" collapsed="false">
      <c r="A12" s="173"/>
      <c r="B12" s="172"/>
      <c r="C12" s="108"/>
      <c r="D12" s="172"/>
      <c r="E12" s="177"/>
      <c r="F12" s="172"/>
      <c r="G12" s="181"/>
      <c r="H12" s="172"/>
    </row>
    <row r="13" customFormat="false" ht="14.25" hidden="false" customHeight="true" outlineLevel="0" collapsed="false">
      <c r="A13" s="187"/>
      <c r="B13" s="171"/>
      <c r="C13" s="106"/>
      <c r="D13" s="171"/>
      <c r="E13" s="194"/>
      <c r="F13" s="171"/>
      <c r="G13" s="191"/>
      <c r="H13" s="171"/>
    </row>
    <row r="14" customFormat="false" ht="14.25" hidden="false" customHeight="true" outlineLevel="0" collapsed="false">
      <c r="A14" s="173"/>
      <c r="B14" s="172"/>
      <c r="C14" s="108"/>
      <c r="D14" s="172"/>
      <c r="E14" s="177"/>
      <c r="F14" s="172"/>
      <c r="G14" s="181"/>
      <c r="H14" s="172"/>
    </row>
    <row r="15" customFormat="false" ht="14.25" hidden="false" customHeight="true" outlineLevel="0" collapsed="false">
      <c r="A15" s="187"/>
      <c r="B15" s="171"/>
      <c r="C15" s="106"/>
      <c r="D15" s="171"/>
      <c r="E15" s="194"/>
      <c r="F15" s="171"/>
      <c r="G15" s="191"/>
      <c r="H15" s="171"/>
    </row>
    <row r="16" customFormat="false" ht="14.25" hidden="false" customHeight="true" outlineLevel="0" collapsed="false">
      <c r="A16" s="173"/>
      <c r="B16" s="172"/>
      <c r="C16" s="108"/>
      <c r="D16" s="172"/>
      <c r="E16" s="177"/>
      <c r="F16" s="172"/>
      <c r="G16" s="181"/>
      <c r="H16" s="172"/>
    </row>
    <row r="17" customFormat="false" ht="14.25" hidden="false" customHeight="true" outlineLevel="0" collapsed="false">
      <c r="A17" s="187"/>
      <c r="B17" s="171"/>
      <c r="C17" s="106"/>
      <c r="D17" s="171"/>
      <c r="E17" s="194"/>
      <c r="F17" s="171"/>
      <c r="G17" s="191"/>
      <c r="H17" s="171"/>
    </row>
    <row r="18" customFormat="false" ht="14.25" hidden="false" customHeight="true" outlineLevel="0" collapsed="false">
      <c r="A18" s="173"/>
      <c r="B18" s="172"/>
      <c r="C18" s="108"/>
      <c r="D18" s="172"/>
      <c r="E18" s="177"/>
      <c r="F18" s="172"/>
      <c r="G18" s="181"/>
      <c r="H18" s="172"/>
    </row>
    <row r="19" customFormat="false" ht="14.25" hidden="false" customHeight="true" outlineLevel="0" collapsed="false">
      <c r="A19" s="187"/>
      <c r="B19" s="171"/>
      <c r="C19" s="106"/>
      <c r="D19" s="171"/>
      <c r="E19" s="194"/>
      <c r="F19" s="171"/>
      <c r="G19" s="191"/>
      <c r="H19" s="171"/>
    </row>
    <row r="20" customFormat="false" ht="14.25" hidden="false" customHeight="true" outlineLevel="0" collapsed="false">
      <c r="A20" s="173"/>
      <c r="B20" s="172"/>
      <c r="C20" s="108"/>
      <c r="D20" s="172"/>
      <c r="E20" s="177"/>
      <c r="F20" s="172"/>
      <c r="G20" s="181"/>
      <c r="H20" s="172"/>
    </row>
    <row r="21" customFormat="false" ht="14.25" hidden="false" customHeight="true" outlineLevel="0" collapsed="false">
      <c r="A21" s="187"/>
      <c r="B21" s="171"/>
      <c r="C21" s="106"/>
      <c r="D21" s="171"/>
      <c r="E21" s="194"/>
      <c r="F21" s="171"/>
      <c r="G21" s="191"/>
      <c r="H21" s="171"/>
    </row>
    <row r="22" customFormat="false" ht="14.25" hidden="false" customHeight="true" outlineLevel="0" collapsed="false">
      <c r="A22" s="173"/>
      <c r="B22" s="172"/>
      <c r="C22" s="108"/>
      <c r="D22" s="172"/>
      <c r="E22" s="177"/>
      <c r="F22" s="172"/>
      <c r="G22" s="181"/>
      <c r="H22" s="172"/>
    </row>
    <row r="23" customFormat="false" ht="14.25" hidden="false" customHeight="true" outlineLevel="0" collapsed="false">
      <c r="A23" s="187"/>
      <c r="B23" s="171"/>
      <c r="C23" s="106"/>
      <c r="D23" s="171"/>
      <c r="E23" s="194"/>
      <c r="F23" s="171"/>
      <c r="G23" s="191"/>
      <c r="H23" s="171"/>
    </row>
    <row r="24" customFormat="false" ht="14.25" hidden="false" customHeight="true" outlineLevel="0" collapsed="false">
      <c r="A24" s="173"/>
      <c r="B24" s="172"/>
      <c r="C24" s="108"/>
      <c r="D24" s="172"/>
      <c r="E24" s="177"/>
      <c r="F24" s="172"/>
      <c r="G24" s="181"/>
      <c r="H24" s="172"/>
    </row>
    <row r="25" customFormat="false" ht="14.25" hidden="false" customHeight="true" outlineLevel="0" collapsed="false">
      <c r="A25" s="187"/>
      <c r="B25" s="171"/>
      <c r="C25" s="106"/>
      <c r="D25" s="171"/>
      <c r="E25" s="194"/>
      <c r="F25" s="171"/>
      <c r="G25" s="191"/>
      <c r="H25" s="171"/>
    </row>
    <row r="26" customFormat="false" ht="14.25" hidden="false" customHeight="true" outlineLevel="0" collapsed="false">
      <c r="A26" s="173"/>
      <c r="B26" s="172"/>
      <c r="C26" s="108"/>
      <c r="D26" s="172"/>
      <c r="E26" s="177"/>
      <c r="F26" s="172"/>
      <c r="G26" s="181"/>
      <c r="H26" s="172"/>
    </row>
    <row r="27" customFormat="false" ht="14.25" hidden="false" customHeight="true" outlineLevel="0" collapsed="false">
      <c r="A27" s="187"/>
      <c r="B27" s="171"/>
      <c r="C27" s="106"/>
      <c r="D27" s="171"/>
      <c r="E27" s="194"/>
      <c r="F27" s="171"/>
      <c r="G27" s="191"/>
      <c r="H27" s="171"/>
    </row>
    <row r="28" customFormat="false" ht="14.25" hidden="false" customHeight="true" outlineLevel="0" collapsed="false">
      <c r="A28" s="173"/>
      <c r="B28" s="172"/>
      <c r="C28" s="108"/>
      <c r="D28" s="172"/>
      <c r="E28" s="177"/>
      <c r="F28" s="172"/>
      <c r="G28" s="181"/>
      <c r="H28" s="172"/>
    </row>
    <row r="29" customFormat="false" ht="14.25" hidden="false" customHeight="true" outlineLevel="0" collapsed="false">
      <c r="A29" s="187"/>
      <c r="B29" s="171"/>
      <c r="C29" s="106"/>
      <c r="D29" s="171"/>
      <c r="E29" s="194"/>
      <c r="F29" s="171"/>
      <c r="G29" s="191"/>
      <c r="H29" s="171"/>
    </row>
    <row r="30" customFormat="false" ht="14.25" hidden="false" customHeight="true" outlineLevel="0" collapsed="false">
      <c r="A30" s="173"/>
      <c r="B30" s="172"/>
      <c r="C30" s="108"/>
      <c r="D30" s="172"/>
      <c r="E30" s="177"/>
      <c r="F30" s="172"/>
      <c r="G30" s="181"/>
      <c r="H30" s="172"/>
    </row>
    <row r="31" customFormat="false" ht="14.25" hidden="false" customHeight="true" outlineLevel="0" collapsed="false">
      <c r="A31" s="187"/>
      <c r="B31" s="171"/>
      <c r="C31" s="106"/>
      <c r="D31" s="171"/>
      <c r="E31" s="194"/>
      <c r="F31" s="171"/>
      <c r="G31" s="191"/>
      <c r="H31" s="171"/>
    </row>
    <row r="32" customFormat="false" ht="14.25" hidden="false" customHeight="true" outlineLevel="0" collapsed="false">
      <c r="A32" s="173"/>
      <c r="B32" s="172"/>
      <c r="C32" s="108"/>
      <c r="D32" s="172"/>
      <c r="E32" s="177"/>
      <c r="F32" s="172"/>
      <c r="G32" s="181"/>
      <c r="H32" s="172"/>
    </row>
    <row r="33" customFormat="false" ht="15.75" hidden="false" customHeight="true" outlineLevel="0" collapsed="false"/>
    <row r="34" customFormat="false" ht="14.25" hidden="false" customHeight="true" outlineLevel="0" collapsed="false">
      <c r="F34" s="198" t="s">
        <v>420</v>
      </c>
      <c r="G34" s="204" t="n">
        <f aca="false">SUM(G3:G32)</f>
        <v>6500</v>
      </c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H1"/>
  </mergeCells>
  <dataValidations count="1">
    <dataValidation allowBlank="true" errorStyle="stop" operator="between" showDropDown="false" showErrorMessage="false" showInputMessage="false" sqref="D3:D32" type="list">
      <formula1>"Roof,HVAC,Plumbing,Electrical,Flooring,Appliances,Paint,Landscaping,Foundation,Windows,Renovation,Other"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24"/>
    <col collapsed="false" customWidth="true" hidden="false" outlineLevel="0" max="3" min="3" style="1" width="20"/>
    <col collapsed="false" customWidth="true" hidden="false" outlineLevel="0" max="4" min="4" style="1" width="14"/>
    <col collapsed="false" customWidth="true" hidden="false" outlineLevel="0" max="5" min="5" style="1" width="24"/>
    <col collapsed="false" customWidth="true" hidden="false" outlineLevel="0" max="6" min="6" style="1" width="16"/>
    <col collapsed="false" customWidth="true" hidden="false" outlineLevel="0" max="7" min="7" style="1" width="12"/>
    <col collapsed="false" customWidth="true" hidden="false" outlineLevel="0" max="8" min="8" style="1" width="36"/>
    <col collapsed="false" customWidth="true" hidden="false" outlineLevel="0" max="26" min="9" style="1" width="8.57"/>
  </cols>
  <sheetData>
    <row r="1" customFormat="false" ht="27.75" hidden="false" customHeight="true" outlineLevel="0" collapsed="false">
      <c r="A1" s="2" t="s">
        <v>421</v>
      </c>
      <c r="B1" s="2"/>
      <c r="C1" s="2"/>
      <c r="D1" s="2"/>
      <c r="E1" s="2"/>
      <c r="F1" s="2"/>
      <c r="G1" s="2"/>
      <c r="H1" s="2"/>
    </row>
    <row r="2" customFormat="false" ht="27.75" hidden="false" customHeight="true" outlineLevel="0" collapsed="false">
      <c r="A2" s="123" t="s">
        <v>174</v>
      </c>
      <c r="B2" s="123" t="s">
        <v>422</v>
      </c>
      <c r="C2" s="123" t="s">
        <v>423</v>
      </c>
      <c r="D2" s="123" t="s">
        <v>424</v>
      </c>
      <c r="E2" s="123" t="s">
        <v>425</v>
      </c>
      <c r="F2" s="123" t="s">
        <v>426</v>
      </c>
      <c r="G2" s="123" t="s">
        <v>427</v>
      </c>
      <c r="H2" s="123" t="s">
        <v>137</v>
      </c>
    </row>
    <row r="3" customFormat="false" ht="14.25" hidden="false" customHeight="true" outlineLevel="0" collapsed="false">
      <c r="A3" s="171" t="s">
        <v>428</v>
      </c>
      <c r="B3" s="171" t="s">
        <v>429</v>
      </c>
      <c r="C3" s="171" t="s">
        <v>430</v>
      </c>
      <c r="D3" s="171" t="s">
        <v>431</v>
      </c>
      <c r="E3" s="171" t="s">
        <v>432</v>
      </c>
      <c r="F3" s="171"/>
      <c r="G3" s="106" t="n">
        <v>45870</v>
      </c>
      <c r="H3" s="194" t="s">
        <v>433</v>
      </c>
    </row>
    <row r="4" customFormat="false" ht="14.25" hidden="false" customHeight="true" outlineLevel="0" collapsed="false">
      <c r="A4" s="172"/>
      <c r="B4" s="172"/>
      <c r="C4" s="172"/>
      <c r="D4" s="172"/>
      <c r="E4" s="172"/>
      <c r="F4" s="172"/>
      <c r="G4" s="108"/>
      <c r="H4" s="177"/>
    </row>
    <row r="5" customFormat="false" ht="14.25" hidden="false" customHeight="true" outlineLevel="0" collapsed="false">
      <c r="A5" s="171"/>
      <c r="B5" s="171"/>
      <c r="C5" s="171"/>
      <c r="D5" s="171"/>
      <c r="E5" s="171"/>
      <c r="F5" s="171"/>
      <c r="G5" s="106"/>
      <c r="H5" s="194"/>
    </row>
    <row r="6" customFormat="false" ht="14.25" hidden="false" customHeight="true" outlineLevel="0" collapsed="false">
      <c r="A6" s="172"/>
      <c r="B6" s="172"/>
      <c r="C6" s="172"/>
      <c r="D6" s="172"/>
      <c r="E6" s="172"/>
      <c r="F6" s="172"/>
      <c r="G6" s="108"/>
      <c r="H6" s="177"/>
    </row>
    <row r="7" customFormat="false" ht="14.25" hidden="false" customHeight="true" outlineLevel="0" collapsed="false">
      <c r="A7" s="171"/>
      <c r="B7" s="171"/>
      <c r="C7" s="171"/>
      <c r="D7" s="171"/>
      <c r="E7" s="171"/>
      <c r="F7" s="171"/>
      <c r="G7" s="106"/>
      <c r="H7" s="194"/>
    </row>
    <row r="8" customFormat="false" ht="14.25" hidden="false" customHeight="true" outlineLevel="0" collapsed="false">
      <c r="A8" s="172"/>
      <c r="B8" s="172"/>
      <c r="C8" s="172"/>
      <c r="D8" s="172"/>
      <c r="E8" s="172"/>
      <c r="F8" s="172"/>
      <c r="G8" s="108"/>
      <c r="H8" s="177"/>
    </row>
    <row r="9" customFormat="false" ht="14.25" hidden="false" customHeight="true" outlineLevel="0" collapsed="false">
      <c r="A9" s="171"/>
      <c r="B9" s="171"/>
      <c r="C9" s="171"/>
      <c r="D9" s="171"/>
      <c r="E9" s="171"/>
      <c r="F9" s="171"/>
      <c r="G9" s="106"/>
      <c r="H9" s="194"/>
    </row>
    <row r="10" customFormat="false" ht="14.25" hidden="false" customHeight="true" outlineLevel="0" collapsed="false">
      <c r="A10" s="172"/>
      <c r="B10" s="172"/>
      <c r="C10" s="172"/>
      <c r="D10" s="172"/>
      <c r="E10" s="172"/>
      <c r="F10" s="172"/>
      <c r="G10" s="108"/>
      <c r="H10" s="177"/>
    </row>
    <row r="11" customFormat="false" ht="14.25" hidden="false" customHeight="true" outlineLevel="0" collapsed="false">
      <c r="A11" s="171"/>
      <c r="B11" s="171"/>
      <c r="C11" s="171"/>
      <c r="D11" s="171"/>
      <c r="E11" s="171"/>
      <c r="F11" s="171"/>
      <c r="G11" s="106"/>
      <c r="H11" s="194"/>
    </row>
    <row r="12" customFormat="false" ht="14.25" hidden="false" customHeight="true" outlineLevel="0" collapsed="false">
      <c r="A12" s="172"/>
      <c r="B12" s="172"/>
      <c r="C12" s="172"/>
      <c r="D12" s="172"/>
      <c r="E12" s="172"/>
      <c r="F12" s="172"/>
      <c r="G12" s="108"/>
      <c r="H12" s="177"/>
    </row>
    <row r="13" customFormat="false" ht="14.25" hidden="false" customHeight="true" outlineLevel="0" collapsed="false">
      <c r="A13" s="171"/>
      <c r="B13" s="171"/>
      <c r="C13" s="171"/>
      <c r="D13" s="171"/>
      <c r="E13" s="171"/>
      <c r="F13" s="171"/>
      <c r="G13" s="106"/>
      <c r="H13" s="194"/>
    </row>
    <row r="14" customFormat="false" ht="14.25" hidden="false" customHeight="true" outlineLevel="0" collapsed="false">
      <c r="A14" s="172"/>
      <c r="B14" s="172"/>
      <c r="C14" s="172"/>
      <c r="D14" s="172"/>
      <c r="E14" s="172"/>
      <c r="F14" s="172"/>
      <c r="G14" s="108"/>
      <c r="H14" s="177"/>
    </row>
    <row r="15" customFormat="false" ht="14.25" hidden="false" customHeight="true" outlineLevel="0" collapsed="false">
      <c r="A15" s="171"/>
      <c r="B15" s="171"/>
      <c r="C15" s="171"/>
      <c r="D15" s="171"/>
      <c r="E15" s="171"/>
      <c r="F15" s="171"/>
      <c r="G15" s="106"/>
      <c r="H15" s="194"/>
    </row>
    <row r="16" customFormat="false" ht="14.25" hidden="false" customHeight="true" outlineLevel="0" collapsed="false">
      <c r="A16" s="172"/>
      <c r="B16" s="172"/>
      <c r="C16" s="172"/>
      <c r="D16" s="172"/>
      <c r="E16" s="172"/>
      <c r="F16" s="172"/>
      <c r="G16" s="108"/>
      <c r="H16" s="177"/>
    </row>
    <row r="17" customFormat="false" ht="14.25" hidden="false" customHeight="true" outlineLevel="0" collapsed="false">
      <c r="A17" s="171"/>
      <c r="B17" s="171"/>
      <c r="C17" s="171"/>
      <c r="D17" s="171"/>
      <c r="E17" s="171"/>
      <c r="F17" s="171"/>
      <c r="G17" s="106"/>
      <c r="H17" s="194"/>
    </row>
    <row r="18" customFormat="false" ht="14.25" hidden="false" customHeight="true" outlineLevel="0" collapsed="false">
      <c r="A18" s="172"/>
      <c r="B18" s="172"/>
      <c r="C18" s="172"/>
      <c r="D18" s="172"/>
      <c r="E18" s="172"/>
      <c r="F18" s="172"/>
      <c r="G18" s="108"/>
      <c r="H18" s="177"/>
    </row>
    <row r="19" customFormat="false" ht="14.25" hidden="false" customHeight="true" outlineLevel="0" collapsed="false">
      <c r="A19" s="171"/>
      <c r="B19" s="171"/>
      <c r="C19" s="171"/>
      <c r="D19" s="171"/>
      <c r="E19" s="171"/>
      <c r="F19" s="171"/>
      <c r="G19" s="106"/>
      <c r="H19" s="194"/>
    </row>
    <row r="20" customFormat="false" ht="14.25" hidden="false" customHeight="true" outlineLevel="0" collapsed="false">
      <c r="A20" s="172"/>
      <c r="B20" s="172"/>
      <c r="C20" s="172"/>
      <c r="D20" s="172"/>
      <c r="E20" s="172"/>
      <c r="F20" s="172"/>
      <c r="G20" s="108"/>
      <c r="H20" s="177"/>
    </row>
    <row r="21" customFormat="false" ht="14.25" hidden="false" customHeight="true" outlineLevel="0" collapsed="false">
      <c r="A21" s="171"/>
      <c r="B21" s="171"/>
      <c r="C21" s="171"/>
      <c r="D21" s="171"/>
      <c r="E21" s="171"/>
      <c r="F21" s="171"/>
      <c r="G21" s="106"/>
      <c r="H21" s="194"/>
    </row>
    <row r="22" customFormat="false" ht="14.25" hidden="false" customHeight="true" outlineLevel="0" collapsed="false">
      <c r="A22" s="172"/>
      <c r="B22" s="172"/>
      <c r="C22" s="172"/>
      <c r="D22" s="172"/>
      <c r="E22" s="172"/>
      <c r="F22" s="172"/>
      <c r="G22" s="108"/>
      <c r="H22" s="177"/>
    </row>
    <row r="23" customFormat="false" ht="14.25" hidden="false" customHeight="true" outlineLevel="0" collapsed="false">
      <c r="A23" s="171"/>
      <c r="B23" s="171"/>
      <c r="C23" s="171"/>
      <c r="D23" s="171"/>
      <c r="E23" s="171"/>
      <c r="F23" s="171"/>
      <c r="G23" s="106"/>
      <c r="H23" s="194"/>
    </row>
    <row r="24" customFormat="false" ht="14.25" hidden="false" customHeight="true" outlineLevel="0" collapsed="false">
      <c r="A24" s="172"/>
      <c r="B24" s="172"/>
      <c r="C24" s="172"/>
      <c r="D24" s="172"/>
      <c r="E24" s="172"/>
      <c r="F24" s="172"/>
      <c r="G24" s="108"/>
      <c r="H24" s="177"/>
    </row>
    <row r="25" customFormat="false" ht="14.25" hidden="false" customHeight="true" outlineLevel="0" collapsed="false">
      <c r="A25" s="171"/>
      <c r="B25" s="171"/>
      <c r="C25" s="171"/>
      <c r="D25" s="171"/>
      <c r="E25" s="171"/>
      <c r="F25" s="171"/>
      <c r="G25" s="106"/>
      <c r="H25" s="194"/>
    </row>
    <row r="26" customFormat="false" ht="14.25" hidden="false" customHeight="true" outlineLevel="0" collapsed="false">
      <c r="A26" s="172"/>
      <c r="B26" s="172"/>
      <c r="C26" s="172"/>
      <c r="D26" s="172"/>
      <c r="E26" s="172"/>
      <c r="F26" s="172"/>
      <c r="G26" s="108"/>
      <c r="H26" s="177"/>
    </row>
    <row r="27" customFormat="false" ht="14.25" hidden="false" customHeight="true" outlineLevel="0" collapsed="false">
      <c r="A27" s="171"/>
      <c r="B27" s="171"/>
      <c r="C27" s="171"/>
      <c r="D27" s="171"/>
      <c r="E27" s="171"/>
      <c r="F27" s="171"/>
      <c r="G27" s="106"/>
      <c r="H27" s="194"/>
    </row>
    <row r="28" customFormat="false" ht="14.25" hidden="false" customHeight="true" outlineLevel="0" collapsed="false">
      <c r="A28" s="172"/>
      <c r="B28" s="172"/>
      <c r="C28" s="172"/>
      <c r="D28" s="172"/>
      <c r="E28" s="172"/>
      <c r="F28" s="172"/>
      <c r="G28" s="108"/>
      <c r="H28" s="177"/>
    </row>
    <row r="29" customFormat="false" ht="14.25" hidden="false" customHeight="true" outlineLevel="0" collapsed="false">
      <c r="A29" s="171"/>
      <c r="B29" s="171"/>
      <c r="C29" s="171"/>
      <c r="D29" s="171"/>
      <c r="E29" s="171"/>
      <c r="F29" s="171"/>
      <c r="G29" s="106"/>
      <c r="H29" s="194"/>
    </row>
    <row r="30" customFormat="false" ht="14.25" hidden="false" customHeight="true" outlineLevel="0" collapsed="false">
      <c r="A30" s="172"/>
      <c r="B30" s="172"/>
      <c r="C30" s="172"/>
      <c r="D30" s="172"/>
      <c r="E30" s="172"/>
      <c r="F30" s="172"/>
      <c r="G30" s="108"/>
      <c r="H30" s="177"/>
    </row>
    <row r="31" customFormat="false" ht="14.25" hidden="false" customHeight="true" outlineLevel="0" collapsed="false">
      <c r="A31" s="171"/>
      <c r="B31" s="171"/>
      <c r="C31" s="171"/>
      <c r="D31" s="171"/>
      <c r="E31" s="171"/>
      <c r="F31" s="171"/>
      <c r="G31" s="106"/>
      <c r="H31" s="194"/>
    </row>
    <row r="32" customFormat="false" ht="14.25" hidden="false" customHeight="true" outlineLevel="0" collapsed="false">
      <c r="A32" s="172"/>
      <c r="B32" s="172"/>
      <c r="C32" s="172"/>
      <c r="D32" s="172"/>
      <c r="E32" s="172"/>
      <c r="F32" s="172"/>
      <c r="G32" s="108"/>
      <c r="H32" s="177"/>
    </row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H1"/>
  </mergeCells>
  <dataValidations count="1">
    <dataValidation allowBlank="true" errorStyle="stop" operator="between" showDropDown="false" showErrorMessage="false" showInputMessage="false" sqref="A3:A32" type="list">
      <formula1>"Lender,Insurance Agent,Property Manager,Plumber,Electrician,HVAC,Roofer,Handyman,Landscaper,Cleaning,Real Estate Agent,Title Company,Attorney,CPA,Appraiser,Inspector,Pest Control,Other"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L38" activeCellId="0" sqref="L38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26"/>
    <col collapsed="false" customWidth="true" hidden="false" outlineLevel="0" max="3" min="3" style="1" width="15.42"/>
    <col collapsed="false" customWidth="true" hidden="false" outlineLevel="0" max="4" min="4" style="1" width="13.15"/>
    <col collapsed="false" customWidth="true" hidden="false" outlineLevel="0" max="5" min="5" style="1" width="17.15"/>
    <col collapsed="false" customWidth="true" hidden="false" outlineLevel="0" max="7" min="6" style="1" width="15.57"/>
    <col collapsed="false" customWidth="true" hidden="false" outlineLevel="0" max="8" min="8" style="1" width="11"/>
    <col collapsed="false" customWidth="true" hidden="false" outlineLevel="0" max="9" min="9" style="1" width="15.57"/>
    <col collapsed="false" customWidth="true" hidden="false" outlineLevel="0" max="10" min="10" style="1" width="13.15"/>
    <col collapsed="false" customWidth="true" hidden="false" outlineLevel="0" max="11" min="11" style="1" width="17.15"/>
    <col collapsed="false" customWidth="true" hidden="false" outlineLevel="0" max="12" min="12" style="1" width="12"/>
    <col collapsed="false" customWidth="true" hidden="false" outlineLevel="0" max="13" min="13" style="1" width="15.57"/>
    <col collapsed="false" customWidth="true" hidden="false" outlineLevel="0" max="14" min="14" style="1" width="13.15"/>
    <col collapsed="false" customWidth="true" hidden="false" outlineLevel="0" max="26" min="15" style="1" width="12"/>
  </cols>
  <sheetData>
    <row r="1" customFormat="false" ht="27.75" hidden="false" customHeight="true" outlineLevel="0" collapsed="false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31.5" hidden="false" customHeight="true" outlineLevel="0" collapsed="false">
      <c r="A2" s="22" t="s">
        <v>40</v>
      </c>
      <c r="B2" s="22" t="s">
        <v>41</v>
      </c>
      <c r="C2" s="22" t="s">
        <v>42</v>
      </c>
      <c r="D2" s="22" t="s">
        <v>43</v>
      </c>
      <c r="E2" s="22" t="s">
        <v>44</v>
      </c>
      <c r="F2" s="22" t="s">
        <v>45</v>
      </c>
      <c r="G2" s="22" t="s">
        <v>46</v>
      </c>
      <c r="H2" s="22" t="s">
        <v>47</v>
      </c>
      <c r="I2" s="22" t="s">
        <v>48</v>
      </c>
      <c r="J2" s="22" t="s">
        <v>49</v>
      </c>
      <c r="K2" s="22" t="s">
        <v>50</v>
      </c>
      <c r="L2" s="22" t="s">
        <v>51</v>
      </c>
      <c r="M2" s="22" t="s">
        <v>52</v>
      </c>
      <c r="N2" s="22" t="s">
        <v>53</v>
      </c>
    </row>
    <row r="3" customFormat="false" ht="19.5" hidden="false" customHeight="true" outlineLevel="0" collapsed="false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customFormat="false" ht="15" hidden="false" customHeight="true" outlineLevel="0" collapsed="false">
      <c r="A4" s="23" t="n">
        <f aca="false">'Property Schedule'!A4</f>
        <v>1</v>
      </c>
      <c r="B4" s="32" t="str">
        <f aca="false">'Property Schedule'!C4</f>
        <v>123 Example St</v>
      </c>
      <c r="C4" s="33" t="n">
        <f aca="false">IFERROR('Property Schedule'!U4,0)</f>
        <v>0</v>
      </c>
      <c r="D4" s="34" t="n">
        <f aca="false">-IFERROR(C4*'Property Schedule'!BQ4,0)</f>
        <v>-0</v>
      </c>
      <c r="E4" s="33" t="n">
        <f aca="false">-IFERROR('Property Schedule'!AL4,0)</f>
        <v>-1330.6</v>
      </c>
      <c r="F4" s="33" t="n">
        <f aca="false">-IFERROR('Property Schedule'!AV4/12,0)</f>
        <v>-291.666666666667</v>
      </c>
      <c r="G4" s="33" t="n">
        <f aca="false">-IFERROR('Property Schedule'!AR4/12,0)</f>
        <v>-125</v>
      </c>
      <c r="H4" s="35" t="n">
        <f aca="false">-IFERROR('Property Schedule'!BD4,0)</f>
        <v>-0</v>
      </c>
      <c r="I4" s="36" t="n">
        <f aca="false">-IFERROR(C4*'Property Schedule'!BB4,0)</f>
        <v>-0</v>
      </c>
      <c r="J4" s="34" t="n">
        <f aca="false">-IFERROR(C4*'Property Schedule'!BR4,0)</f>
        <v>-0</v>
      </c>
      <c r="K4" s="37" t="n">
        <f aca="false">SUM(C4:J4)</f>
        <v>-1747.26666666667</v>
      </c>
      <c r="L4" s="38" t="n">
        <f aca="false">IFERROR('Property Schedule'!BG4,1)</f>
        <v>1</v>
      </c>
      <c r="M4" s="39" t="n">
        <f aca="false">K4*L4</f>
        <v>-1747.26666666667</v>
      </c>
      <c r="N4" s="40" t="n">
        <f aca="false">M4*12</f>
        <v>-20967.2</v>
      </c>
    </row>
    <row r="5" customFormat="false" ht="15" hidden="false" customHeight="true" outlineLevel="0" collapsed="false">
      <c r="A5" s="25" t="n">
        <f aca="false">'Property Schedule'!A5</f>
        <v>2</v>
      </c>
      <c r="B5" s="41" t="n">
        <f aca="false">'Property Schedule'!C5</f>
        <v>0</v>
      </c>
      <c r="C5" s="33" t="n">
        <f aca="false">IFERROR('Property Schedule'!U5,0)</f>
        <v>0</v>
      </c>
      <c r="D5" s="34" t="n">
        <f aca="false">-IFERROR(C5*'Property Schedule'!BQ5,0)</f>
        <v>-0</v>
      </c>
      <c r="E5" s="33" t="n">
        <f aca="false">-IFERROR('Property Schedule'!AL5,0)</f>
        <v>-0</v>
      </c>
      <c r="F5" s="33" t="n">
        <f aca="false">-IFERROR('Property Schedule'!AV5/12,0)</f>
        <v>-0</v>
      </c>
      <c r="G5" s="33" t="n">
        <f aca="false">-IFERROR('Property Schedule'!AR5/12,0)</f>
        <v>-0</v>
      </c>
      <c r="H5" s="35" t="n">
        <f aca="false">-IFERROR('Property Schedule'!BD5,0)</f>
        <v>-0</v>
      </c>
      <c r="I5" s="36" t="n">
        <f aca="false">-IFERROR(C5*'Property Schedule'!BB5,0)</f>
        <v>-0</v>
      </c>
      <c r="J5" s="34" t="n">
        <f aca="false">-IFERROR(C5*'Property Schedule'!BR5,0)</f>
        <v>-0</v>
      </c>
      <c r="K5" s="37" t="n">
        <f aca="false">SUM(C5:J5)</f>
        <v>0</v>
      </c>
      <c r="L5" s="38" t="n">
        <f aca="false">IFERROR('Property Schedule'!BG5,1)</f>
        <v>0</v>
      </c>
      <c r="M5" s="39" t="n">
        <f aca="false">K5*L5</f>
        <v>0</v>
      </c>
      <c r="N5" s="40" t="n">
        <f aca="false">M5*12</f>
        <v>0</v>
      </c>
    </row>
    <row r="6" customFormat="false" ht="15" hidden="false" customHeight="true" outlineLevel="0" collapsed="false">
      <c r="A6" s="23" t="n">
        <f aca="false">'Property Schedule'!A6</f>
        <v>3</v>
      </c>
      <c r="B6" s="32" t="n">
        <f aca="false">'Property Schedule'!C6</f>
        <v>0</v>
      </c>
      <c r="C6" s="33" t="n">
        <f aca="false">IFERROR('Property Schedule'!U6,0)</f>
        <v>0</v>
      </c>
      <c r="D6" s="34" t="n">
        <f aca="false">-IFERROR(C6*'Property Schedule'!BQ6,0)</f>
        <v>-0</v>
      </c>
      <c r="E6" s="33" t="n">
        <f aca="false">-IFERROR('Property Schedule'!AL6,0)</f>
        <v>-0</v>
      </c>
      <c r="F6" s="33" t="n">
        <f aca="false">-IFERROR('Property Schedule'!AV6/12,0)</f>
        <v>-0</v>
      </c>
      <c r="G6" s="33" t="n">
        <f aca="false">-IFERROR('Property Schedule'!AR6/12,0)</f>
        <v>-0</v>
      </c>
      <c r="H6" s="35" t="n">
        <f aca="false">-IFERROR('Property Schedule'!BD6,0)</f>
        <v>-0</v>
      </c>
      <c r="I6" s="36" t="n">
        <f aca="false">-IFERROR(C6*'Property Schedule'!BB6,0)</f>
        <v>-0</v>
      </c>
      <c r="J6" s="34" t="n">
        <f aca="false">-IFERROR(C6*'Property Schedule'!BR6,0)</f>
        <v>-0</v>
      </c>
      <c r="K6" s="37" t="n">
        <f aca="false">SUM(C6:J6)</f>
        <v>0</v>
      </c>
      <c r="L6" s="38" t="n">
        <f aca="false">IFERROR('Property Schedule'!BG6,1)</f>
        <v>0</v>
      </c>
      <c r="M6" s="39" t="n">
        <f aca="false">K6*L6</f>
        <v>0</v>
      </c>
      <c r="N6" s="40" t="n">
        <f aca="false">M6*12</f>
        <v>0</v>
      </c>
    </row>
    <row r="7" customFormat="false" ht="15" hidden="false" customHeight="true" outlineLevel="0" collapsed="false">
      <c r="A7" s="25" t="n">
        <f aca="false">'Property Schedule'!A7</f>
        <v>4</v>
      </c>
      <c r="B7" s="41" t="n">
        <f aca="false">'Property Schedule'!C7</f>
        <v>0</v>
      </c>
      <c r="C7" s="33" t="n">
        <f aca="false">IFERROR('Property Schedule'!U7,0)</f>
        <v>0</v>
      </c>
      <c r="D7" s="34" t="n">
        <f aca="false">-IFERROR(C7*'Property Schedule'!BQ7,0)</f>
        <v>-0</v>
      </c>
      <c r="E7" s="33" t="n">
        <f aca="false">-IFERROR('Property Schedule'!AL7,0)</f>
        <v>-0</v>
      </c>
      <c r="F7" s="33" t="n">
        <f aca="false">-IFERROR('Property Schedule'!AV7/12,0)</f>
        <v>-0</v>
      </c>
      <c r="G7" s="33" t="n">
        <f aca="false">-IFERROR('Property Schedule'!AR7/12,0)</f>
        <v>-0</v>
      </c>
      <c r="H7" s="35" t="n">
        <f aca="false">-IFERROR('Property Schedule'!BD7,0)</f>
        <v>-0</v>
      </c>
      <c r="I7" s="36" t="n">
        <f aca="false">-IFERROR(C7*'Property Schedule'!BB7,0)</f>
        <v>-0</v>
      </c>
      <c r="J7" s="34" t="n">
        <f aca="false">-IFERROR(C7*'Property Schedule'!BR7,0)</f>
        <v>-0</v>
      </c>
      <c r="K7" s="37" t="n">
        <f aca="false">SUM(C7:J7)</f>
        <v>0</v>
      </c>
      <c r="L7" s="38" t="n">
        <f aca="false">IFERROR('Property Schedule'!BG7,1)</f>
        <v>0</v>
      </c>
      <c r="M7" s="39" t="n">
        <f aca="false">K7*L7</f>
        <v>0</v>
      </c>
      <c r="N7" s="40" t="n">
        <f aca="false">M7*12</f>
        <v>0</v>
      </c>
    </row>
    <row r="8" customFormat="false" ht="15" hidden="false" customHeight="true" outlineLevel="0" collapsed="false">
      <c r="A8" s="23" t="n">
        <f aca="false">'Property Schedule'!A8</f>
        <v>5</v>
      </c>
      <c r="B8" s="32" t="n">
        <f aca="false">'Property Schedule'!C8</f>
        <v>0</v>
      </c>
      <c r="C8" s="33" t="n">
        <f aca="false">IFERROR('Property Schedule'!U8,0)</f>
        <v>0</v>
      </c>
      <c r="D8" s="34" t="n">
        <f aca="false">-IFERROR(C8*'Property Schedule'!BQ8,0)</f>
        <v>-0</v>
      </c>
      <c r="E8" s="33" t="n">
        <f aca="false">-IFERROR('Property Schedule'!AL8,0)</f>
        <v>-0</v>
      </c>
      <c r="F8" s="33" t="n">
        <f aca="false">-IFERROR('Property Schedule'!AV8/12,0)</f>
        <v>-0</v>
      </c>
      <c r="G8" s="33" t="n">
        <f aca="false">-IFERROR('Property Schedule'!AR8/12,0)</f>
        <v>-0</v>
      </c>
      <c r="H8" s="35" t="n">
        <f aca="false">-IFERROR('Property Schedule'!BD8,0)</f>
        <v>-0</v>
      </c>
      <c r="I8" s="36" t="n">
        <f aca="false">-IFERROR(C8*'Property Schedule'!BB8,0)</f>
        <v>-0</v>
      </c>
      <c r="J8" s="34" t="n">
        <f aca="false">-IFERROR(C8*'Property Schedule'!BR8,0)</f>
        <v>-0</v>
      </c>
      <c r="K8" s="37" t="n">
        <f aca="false">SUM(C8:J8)</f>
        <v>0</v>
      </c>
      <c r="L8" s="38" t="n">
        <f aca="false">IFERROR('Property Schedule'!BG8,1)</f>
        <v>0</v>
      </c>
      <c r="M8" s="39" t="n">
        <f aca="false">K8*L8</f>
        <v>0</v>
      </c>
      <c r="N8" s="40" t="n">
        <f aca="false">M8*12</f>
        <v>0</v>
      </c>
    </row>
    <row r="9" customFormat="false" ht="15" hidden="false" customHeight="true" outlineLevel="0" collapsed="false">
      <c r="A9" s="25" t="n">
        <f aca="false">'Property Schedule'!A9</f>
        <v>6</v>
      </c>
      <c r="B9" s="41" t="n">
        <f aca="false">'Property Schedule'!C9</f>
        <v>0</v>
      </c>
      <c r="C9" s="33" t="n">
        <f aca="false">IFERROR('Property Schedule'!U9,0)</f>
        <v>0</v>
      </c>
      <c r="D9" s="34" t="n">
        <f aca="false">-IFERROR(C9*'Property Schedule'!BQ9,0)</f>
        <v>-0</v>
      </c>
      <c r="E9" s="33" t="n">
        <f aca="false">-IFERROR('Property Schedule'!AL9,0)</f>
        <v>-0</v>
      </c>
      <c r="F9" s="33" t="n">
        <f aca="false">-IFERROR('Property Schedule'!AV9/12,0)</f>
        <v>-0</v>
      </c>
      <c r="G9" s="33" t="n">
        <f aca="false">-IFERROR('Property Schedule'!AR9/12,0)</f>
        <v>-0</v>
      </c>
      <c r="H9" s="35" t="n">
        <f aca="false">-IFERROR('Property Schedule'!BD9,0)</f>
        <v>-0</v>
      </c>
      <c r="I9" s="36" t="n">
        <f aca="false">-IFERROR(C9*'Property Schedule'!BB9,0)</f>
        <v>-0</v>
      </c>
      <c r="J9" s="34" t="n">
        <f aca="false">-IFERROR(C9*'Property Schedule'!BR9,0)</f>
        <v>-0</v>
      </c>
      <c r="K9" s="37" t="n">
        <f aca="false">SUM(C9:J9)</f>
        <v>0</v>
      </c>
      <c r="L9" s="38" t="n">
        <f aca="false">IFERROR('Property Schedule'!BG9,1)</f>
        <v>0</v>
      </c>
      <c r="M9" s="39" t="n">
        <f aca="false">K9*L9</f>
        <v>0</v>
      </c>
      <c r="N9" s="40" t="n">
        <f aca="false">M9*12</f>
        <v>0</v>
      </c>
    </row>
    <row r="10" customFormat="false" ht="15" hidden="false" customHeight="true" outlineLevel="0" collapsed="false">
      <c r="A10" s="23" t="n">
        <f aca="false">'Property Schedule'!A10</f>
        <v>7</v>
      </c>
      <c r="B10" s="32" t="n">
        <f aca="false">'Property Schedule'!C10</f>
        <v>0</v>
      </c>
      <c r="C10" s="33" t="n">
        <f aca="false">IFERROR('Property Schedule'!U10,0)</f>
        <v>0</v>
      </c>
      <c r="D10" s="34" t="n">
        <f aca="false">-IFERROR(C10*'Property Schedule'!BQ10,0)</f>
        <v>-0</v>
      </c>
      <c r="E10" s="33" t="n">
        <f aca="false">-IFERROR('Property Schedule'!AL10,0)</f>
        <v>-0</v>
      </c>
      <c r="F10" s="33" t="n">
        <f aca="false">-IFERROR('Property Schedule'!AV10/12,0)</f>
        <v>-0</v>
      </c>
      <c r="G10" s="33" t="n">
        <f aca="false">-IFERROR('Property Schedule'!AR10/12,0)</f>
        <v>-0</v>
      </c>
      <c r="H10" s="35" t="n">
        <f aca="false">-IFERROR('Property Schedule'!BD10,0)</f>
        <v>-0</v>
      </c>
      <c r="I10" s="36" t="n">
        <f aca="false">-IFERROR(C10*'Property Schedule'!BB10,0)</f>
        <v>-0</v>
      </c>
      <c r="J10" s="34" t="n">
        <f aca="false">-IFERROR(C10*'Property Schedule'!BR10,0)</f>
        <v>-0</v>
      </c>
      <c r="K10" s="37" t="n">
        <f aca="false">SUM(C10:J10)</f>
        <v>0</v>
      </c>
      <c r="L10" s="38" t="n">
        <f aca="false">IFERROR('Property Schedule'!BG10,1)</f>
        <v>0</v>
      </c>
      <c r="M10" s="39" t="n">
        <f aca="false">K10*L10</f>
        <v>0</v>
      </c>
      <c r="N10" s="40" t="n">
        <f aca="false">M10*12</f>
        <v>0</v>
      </c>
    </row>
    <row r="11" customFormat="false" ht="15" hidden="false" customHeight="true" outlineLevel="0" collapsed="false">
      <c r="A11" s="25" t="n">
        <f aca="false">'Property Schedule'!A11</f>
        <v>8</v>
      </c>
      <c r="B11" s="41" t="n">
        <f aca="false">'Property Schedule'!C11</f>
        <v>0</v>
      </c>
      <c r="C11" s="33" t="n">
        <f aca="false">IFERROR('Property Schedule'!U11,0)</f>
        <v>0</v>
      </c>
      <c r="D11" s="34" t="n">
        <f aca="false">-IFERROR(C11*'Property Schedule'!BQ11,0)</f>
        <v>-0</v>
      </c>
      <c r="E11" s="33" t="n">
        <f aca="false">-IFERROR('Property Schedule'!AL11,0)</f>
        <v>-0</v>
      </c>
      <c r="F11" s="33" t="n">
        <f aca="false">-IFERROR('Property Schedule'!AV11/12,0)</f>
        <v>-0</v>
      </c>
      <c r="G11" s="33" t="n">
        <f aca="false">-IFERROR('Property Schedule'!AR11/12,0)</f>
        <v>-0</v>
      </c>
      <c r="H11" s="35" t="n">
        <f aca="false">-IFERROR('Property Schedule'!BD11,0)</f>
        <v>-0</v>
      </c>
      <c r="I11" s="36" t="n">
        <f aca="false">-IFERROR(C11*'Property Schedule'!BB11,0)</f>
        <v>-0</v>
      </c>
      <c r="J11" s="34" t="n">
        <f aca="false">-IFERROR(C11*'Property Schedule'!BR11,0)</f>
        <v>-0</v>
      </c>
      <c r="K11" s="37" t="n">
        <f aca="false">SUM(C11:J11)</f>
        <v>0</v>
      </c>
      <c r="L11" s="38" t="n">
        <f aca="false">IFERROR('Property Schedule'!BG11,1)</f>
        <v>0</v>
      </c>
      <c r="M11" s="39" t="n">
        <f aca="false">K11*L11</f>
        <v>0</v>
      </c>
      <c r="N11" s="40" t="n">
        <f aca="false">M11*12</f>
        <v>0</v>
      </c>
    </row>
    <row r="12" customFormat="false" ht="15" hidden="false" customHeight="true" outlineLevel="0" collapsed="false">
      <c r="A12" s="23" t="n">
        <f aca="false">'Property Schedule'!A12</f>
        <v>9</v>
      </c>
      <c r="B12" s="32" t="n">
        <f aca="false">'Property Schedule'!C12</f>
        <v>0</v>
      </c>
      <c r="C12" s="33" t="n">
        <f aca="false">IFERROR('Property Schedule'!U12,0)</f>
        <v>0</v>
      </c>
      <c r="D12" s="34" t="n">
        <f aca="false">-IFERROR(C12*'Property Schedule'!BQ12,0)</f>
        <v>-0</v>
      </c>
      <c r="E12" s="33" t="n">
        <f aca="false">-IFERROR('Property Schedule'!AL12,0)</f>
        <v>-0</v>
      </c>
      <c r="F12" s="33" t="n">
        <f aca="false">-IFERROR('Property Schedule'!AV12/12,0)</f>
        <v>-0</v>
      </c>
      <c r="G12" s="33" t="n">
        <f aca="false">-IFERROR('Property Schedule'!AR12/12,0)</f>
        <v>-0</v>
      </c>
      <c r="H12" s="35" t="n">
        <f aca="false">-IFERROR('Property Schedule'!BD12,0)</f>
        <v>-0</v>
      </c>
      <c r="I12" s="36" t="n">
        <f aca="false">-IFERROR(C12*'Property Schedule'!BB12,0)</f>
        <v>-0</v>
      </c>
      <c r="J12" s="34" t="n">
        <f aca="false">-IFERROR(C12*'Property Schedule'!BR12,0)</f>
        <v>-0</v>
      </c>
      <c r="K12" s="37" t="n">
        <f aca="false">SUM(C12:J12)</f>
        <v>0</v>
      </c>
      <c r="L12" s="38" t="n">
        <f aca="false">IFERROR('Property Schedule'!BG12,1)</f>
        <v>0</v>
      </c>
      <c r="M12" s="39" t="n">
        <f aca="false">K12*L12</f>
        <v>0</v>
      </c>
      <c r="N12" s="40" t="n">
        <f aca="false">M12*12</f>
        <v>0</v>
      </c>
    </row>
    <row r="13" customFormat="false" ht="15" hidden="false" customHeight="true" outlineLevel="0" collapsed="false">
      <c r="A13" s="25" t="n">
        <f aca="false">'Property Schedule'!A13</f>
        <v>10</v>
      </c>
      <c r="B13" s="41" t="n">
        <f aca="false">'Property Schedule'!C13</f>
        <v>0</v>
      </c>
      <c r="C13" s="33" t="n">
        <f aca="false">IFERROR('Property Schedule'!U13,0)</f>
        <v>0</v>
      </c>
      <c r="D13" s="34" t="n">
        <f aca="false">-IFERROR(C13*'Property Schedule'!BQ13,0)</f>
        <v>-0</v>
      </c>
      <c r="E13" s="33" t="n">
        <f aca="false">-IFERROR('Property Schedule'!AL13,0)</f>
        <v>-0</v>
      </c>
      <c r="F13" s="33" t="n">
        <f aca="false">-IFERROR('Property Schedule'!AV13/12,0)</f>
        <v>-0</v>
      </c>
      <c r="G13" s="33" t="n">
        <f aca="false">-IFERROR('Property Schedule'!AR13/12,0)</f>
        <v>-0</v>
      </c>
      <c r="H13" s="33" t="n">
        <f aca="false">-IFERROR('Property Schedule'!BD13,0)</f>
        <v>-0</v>
      </c>
      <c r="I13" s="34" t="n">
        <f aca="false">-IFERROR(C13*'Property Schedule'!BB13,0)</f>
        <v>-0</v>
      </c>
      <c r="J13" s="34" t="n">
        <f aca="false">-IFERROR(C13*'Property Schedule'!BR13,0)</f>
        <v>-0</v>
      </c>
      <c r="K13" s="37" t="n">
        <f aca="false">SUM(C13:J13)</f>
        <v>0</v>
      </c>
      <c r="L13" s="38" t="n">
        <f aca="false">IFERROR('Property Schedule'!BG13,1)</f>
        <v>0</v>
      </c>
      <c r="M13" s="39" t="n">
        <f aca="false">K13*L13</f>
        <v>0</v>
      </c>
      <c r="N13" s="40" t="n">
        <f aca="false">M13*12</f>
        <v>0</v>
      </c>
    </row>
    <row r="14" customFormat="false" ht="17.25" hidden="false" customHeight="true" outlineLevel="0" collapsed="false">
      <c r="A14" s="42" t="s">
        <v>55</v>
      </c>
      <c r="B14" s="42"/>
      <c r="C14" s="43" t="n">
        <f aca="false">SUM(C4:C13)</f>
        <v>0</v>
      </c>
      <c r="D14" s="43" t="n">
        <f aca="false">SUM(D4:D13)</f>
        <v>0</v>
      </c>
      <c r="E14" s="43" t="n">
        <f aca="false">SUM(E4:E13)</f>
        <v>-1330.6</v>
      </c>
      <c r="F14" s="43" t="n">
        <f aca="false">SUM(F4:F13)</f>
        <v>-291.666666666667</v>
      </c>
      <c r="G14" s="43" t="n">
        <f aca="false">SUM(G4:G13)</f>
        <v>-125</v>
      </c>
      <c r="H14" s="43" t="n">
        <f aca="false">SUM(H4:H13)</f>
        <v>0</v>
      </c>
      <c r="I14" s="43" t="n">
        <f aca="false">SUM(I4:I13)</f>
        <v>0</v>
      </c>
      <c r="J14" s="43" t="n">
        <f aca="false">SUM(J4:J13)</f>
        <v>0</v>
      </c>
      <c r="K14" s="44" t="n">
        <f aca="false">SUM(K4:K13)</f>
        <v>-1747.26666666667</v>
      </c>
      <c r="M14" s="44" t="n">
        <f aca="false">SUM(M4:M13)</f>
        <v>-1747.26666666667</v>
      </c>
      <c r="N14" s="13" t="n">
        <f aca="false">SUM(N4:N13)</f>
        <v>-20967.2</v>
      </c>
    </row>
    <row r="16" customFormat="false" ht="21.75" hidden="false" customHeight="true" outlineLevel="0" collapsed="false">
      <c r="A16" s="28" t="s">
        <v>56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customFormat="false" ht="15" hidden="false" customHeight="true" outlineLevel="0" collapsed="false">
      <c r="A17" s="45" t="n">
        <f aca="false">IFERROR('Owner Finance Notes'!A5,"")</f>
        <v>1</v>
      </c>
      <c r="B17" s="46" t="str">
        <f aca="false">IFERROR('Owner Finance Notes'!B5,"")</f>
        <v>456 Example Wrap Property</v>
      </c>
      <c r="C17" s="47" t="n">
        <f aca="false">IFERROR('Owner Finance Notes'!I5,0)</f>
        <v>2193.93</v>
      </c>
      <c r="D17" s="34"/>
      <c r="E17" s="48" t="n">
        <f aca="false">IFERROR(-'Owner Finance Notes'!S5,0)</f>
        <v>-1197.55</v>
      </c>
      <c r="F17" s="34"/>
      <c r="G17" s="34"/>
      <c r="H17" s="34"/>
      <c r="I17" s="34"/>
      <c r="J17" s="34"/>
      <c r="K17" s="49" t="n">
        <f aca="false">IFERROR('Owner Finance Notes'!X5,0)</f>
        <v>996.38</v>
      </c>
      <c r="L17" s="50" t="n">
        <f aca="false">IFERROR('Owner Finance Notes'!AA5,0)</f>
        <v>1</v>
      </c>
      <c r="M17" s="49" t="n">
        <f aca="false">IFERROR('Owner Finance Notes'!AB5,0)</f>
        <v>996.38</v>
      </c>
      <c r="N17" s="51" t="n">
        <f aca="false">M17*12</f>
        <v>11956.56</v>
      </c>
    </row>
    <row r="18" customFormat="false" ht="15" hidden="false" customHeight="true" outlineLevel="0" collapsed="false">
      <c r="A18" s="45" t="n">
        <f aca="false">IFERROR('Owner Finance Notes'!A6,"")</f>
        <v>2</v>
      </c>
      <c r="B18" s="46" t="n">
        <f aca="false">IFERROR('Owner Finance Notes'!B6,"")</f>
        <v>0</v>
      </c>
      <c r="C18" s="47" t="n">
        <f aca="false">IFERROR('Owner Finance Notes'!I6,0)</f>
        <v>0</v>
      </c>
      <c r="D18" s="34"/>
      <c r="E18" s="48" t="n">
        <f aca="false">IFERROR(-'Owner Finance Notes'!S6,0)</f>
        <v>-0</v>
      </c>
      <c r="F18" s="34"/>
      <c r="G18" s="34"/>
      <c r="H18" s="34"/>
      <c r="I18" s="34"/>
      <c r="J18" s="34"/>
      <c r="K18" s="49" t="n">
        <f aca="false">IFERROR('Owner Finance Notes'!X6,0)</f>
        <v>0</v>
      </c>
      <c r="L18" s="50" t="n">
        <f aca="false">IFERROR('Owner Finance Notes'!AA6,0)</f>
        <v>1</v>
      </c>
      <c r="M18" s="49" t="n">
        <f aca="false">IFERROR('Owner Finance Notes'!AB6,0)</f>
        <v>0</v>
      </c>
      <c r="N18" s="51" t="n">
        <f aca="false">M18*12</f>
        <v>0</v>
      </c>
    </row>
    <row r="19" customFormat="false" ht="15" hidden="false" customHeight="true" outlineLevel="0" collapsed="false">
      <c r="A19" s="45" t="n">
        <f aca="false">IFERROR('Owner Finance Notes'!A7,"")</f>
        <v>3</v>
      </c>
      <c r="B19" s="46" t="n">
        <f aca="false">IFERROR('Owner Finance Notes'!B7,"")</f>
        <v>0</v>
      </c>
      <c r="C19" s="47" t="n">
        <f aca="false">IFERROR('Owner Finance Notes'!I7,0)</f>
        <v>0</v>
      </c>
      <c r="D19" s="34"/>
      <c r="E19" s="48" t="n">
        <f aca="false">IFERROR(-'Owner Finance Notes'!S7,0)</f>
        <v>-0</v>
      </c>
      <c r="F19" s="34"/>
      <c r="G19" s="34"/>
      <c r="H19" s="34"/>
      <c r="I19" s="34"/>
      <c r="J19" s="34"/>
      <c r="K19" s="49" t="n">
        <f aca="false">IFERROR('Owner Finance Notes'!X7,0)</f>
        <v>0</v>
      </c>
      <c r="L19" s="50" t="n">
        <f aca="false">IFERROR('Owner Finance Notes'!AA7,0)</f>
        <v>1</v>
      </c>
      <c r="M19" s="49" t="n">
        <f aca="false">IFERROR('Owner Finance Notes'!AB7,0)</f>
        <v>0</v>
      </c>
      <c r="N19" s="51" t="n">
        <f aca="false">M19*12</f>
        <v>0</v>
      </c>
    </row>
    <row r="20" customFormat="false" ht="17.25" hidden="false" customHeight="true" outlineLevel="0" collapsed="false">
      <c r="A20" s="45" t="n">
        <f aca="false">IFERROR('Owner Finance Notes'!A8,"")</f>
        <v>4</v>
      </c>
      <c r="B20" s="46" t="n">
        <f aca="false">IFERROR('Owner Finance Notes'!B8,"")</f>
        <v>0</v>
      </c>
      <c r="C20" s="47" t="n">
        <f aca="false">IFERROR('Owner Finance Notes'!I8,0)</f>
        <v>0</v>
      </c>
      <c r="D20" s="34"/>
      <c r="E20" s="48" t="n">
        <f aca="false">IFERROR(-'Owner Finance Notes'!S8,0)</f>
        <v>-0</v>
      </c>
      <c r="F20" s="34"/>
      <c r="G20" s="34"/>
      <c r="H20" s="34"/>
      <c r="I20" s="34"/>
      <c r="J20" s="34"/>
      <c r="K20" s="49" t="n">
        <f aca="false">IFERROR('Owner Finance Notes'!X8,0)</f>
        <v>0</v>
      </c>
      <c r="L20" s="50" t="n">
        <f aca="false">IFERROR('Owner Finance Notes'!AA8,0)</f>
        <v>1</v>
      </c>
      <c r="M20" s="49" t="n">
        <f aca="false">IFERROR('Owner Finance Notes'!AB8,0)</f>
        <v>0</v>
      </c>
      <c r="N20" s="51" t="n">
        <f aca="false">M20*12</f>
        <v>0</v>
      </c>
    </row>
    <row r="21" customFormat="false" ht="15.75" hidden="false" customHeight="true" outlineLevel="0" collapsed="false">
      <c r="A21" s="45" t="n">
        <f aca="false">IFERROR('Owner Finance Notes'!A9,"")</f>
        <v>5</v>
      </c>
      <c r="B21" s="46" t="n">
        <f aca="false">IFERROR('Owner Finance Notes'!B9,"")</f>
        <v>0</v>
      </c>
      <c r="C21" s="47" t="n">
        <f aca="false">IFERROR('Owner Finance Notes'!I9,0)</f>
        <v>0</v>
      </c>
      <c r="D21" s="34"/>
      <c r="E21" s="48" t="n">
        <f aca="false">IFERROR(-'Owner Finance Notes'!S9,0)</f>
        <v>-0</v>
      </c>
      <c r="F21" s="34"/>
      <c r="G21" s="34"/>
      <c r="H21" s="34"/>
      <c r="I21" s="34"/>
      <c r="J21" s="34"/>
      <c r="K21" s="49" t="n">
        <f aca="false">IFERROR('Owner Finance Notes'!X9,0)</f>
        <v>0</v>
      </c>
      <c r="L21" s="50" t="n">
        <f aca="false">IFERROR('Owner Finance Notes'!AA9,0)</f>
        <v>1</v>
      </c>
      <c r="M21" s="49" t="n">
        <f aca="false">IFERROR('Owner Finance Notes'!AB9,0)</f>
        <v>0</v>
      </c>
      <c r="N21" s="51" t="n">
        <f aca="false">M21*12</f>
        <v>0</v>
      </c>
    </row>
    <row r="22" customFormat="false" ht="21.75" hidden="false" customHeight="true" outlineLevel="0" collapsed="false">
      <c r="A22" s="45" t="n">
        <f aca="false">IFERROR('Owner Finance Notes'!A10,"")</f>
        <v>6</v>
      </c>
      <c r="B22" s="46" t="n">
        <f aca="false">IFERROR('Owner Finance Notes'!B10,"")</f>
        <v>0</v>
      </c>
      <c r="C22" s="47" t="n">
        <f aca="false">IFERROR('Owner Finance Notes'!I10,0)</f>
        <v>0</v>
      </c>
      <c r="D22" s="34"/>
      <c r="E22" s="48" t="n">
        <f aca="false">IFERROR(-'Owner Finance Notes'!S10,0)</f>
        <v>-0</v>
      </c>
      <c r="F22" s="34"/>
      <c r="G22" s="34"/>
      <c r="H22" s="34"/>
      <c r="I22" s="34"/>
      <c r="J22" s="34"/>
      <c r="K22" s="49" t="n">
        <f aca="false">IFERROR('Owner Finance Notes'!X10,0)</f>
        <v>0</v>
      </c>
      <c r="L22" s="50" t="n">
        <f aca="false">IFERROR('Owner Finance Notes'!AA10,0)</f>
        <v>1</v>
      </c>
      <c r="M22" s="49" t="n">
        <f aca="false">IFERROR('Owner Finance Notes'!AB10,0)</f>
        <v>0</v>
      </c>
      <c r="N22" s="51" t="n">
        <f aca="false">M22*12</f>
        <v>0</v>
      </c>
    </row>
    <row r="23" customFormat="false" ht="15.75" hidden="false" customHeight="true" outlineLevel="0" collapsed="false">
      <c r="A23" s="45" t="n">
        <f aca="false">IFERROR('Owner Finance Notes'!A11,"")</f>
        <v>7</v>
      </c>
      <c r="B23" s="46" t="n">
        <f aca="false">IFERROR('Owner Finance Notes'!B11,"")</f>
        <v>0</v>
      </c>
      <c r="C23" s="47" t="n">
        <f aca="false">IFERROR('Owner Finance Notes'!I11,0)</f>
        <v>0</v>
      </c>
      <c r="D23" s="34"/>
      <c r="E23" s="48" t="n">
        <f aca="false">IFERROR(-'Owner Finance Notes'!S11,0)</f>
        <v>-0</v>
      </c>
      <c r="F23" s="34"/>
      <c r="G23" s="34"/>
      <c r="H23" s="34"/>
      <c r="I23" s="34"/>
      <c r="J23" s="34"/>
      <c r="K23" s="49" t="n">
        <f aca="false">IFERROR('Owner Finance Notes'!X11,0)</f>
        <v>0</v>
      </c>
      <c r="L23" s="50" t="n">
        <f aca="false">IFERROR('Owner Finance Notes'!AA11,0)</f>
        <v>1</v>
      </c>
      <c r="M23" s="49" t="n">
        <f aca="false">IFERROR('Owner Finance Notes'!AB11,0)</f>
        <v>0</v>
      </c>
      <c r="N23" s="51" t="n">
        <f aca="false">M23*12</f>
        <v>0</v>
      </c>
    </row>
    <row r="24" customFormat="false" ht="15.75" hidden="false" customHeight="true" outlineLevel="0" collapsed="false">
      <c r="A24" s="45" t="n">
        <f aca="false">IFERROR('Owner Finance Notes'!A12,"")</f>
        <v>8</v>
      </c>
      <c r="B24" s="46" t="n">
        <f aca="false">IFERROR('Owner Finance Notes'!B12,"")</f>
        <v>0</v>
      </c>
      <c r="C24" s="47" t="n">
        <f aca="false">IFERROR('Owner Finance Notes'!I12,0)</f>
        <v>0</v>
      </c>
      <c r="D24" s="34"/>
      <c r="E24" s="48" t="n">
        <f aca="false">IFERROR(-'Owner Finance Notes'!S12,0)</f>
        <v>-0</v>
      </c>
      <c r="F24" s="34"/>
      <c r="G24" s="34"/>
      <c r="H24" s="34"/>
      <c r="I24" s="34"/>
      <c r="J24" s="34"/>
      <c r="K24" s="49" t="n">
        <f aca="false">IFERROR('Owner Finance Notes'!X12,0)</f>
        <v>0</v>
      </c>
      <c r="L24" s="50" t="n">
        <f aca="false">IFERROR('Owner Finance Notes'!AA12,0)</f>
        <v>1</v>
      </c>
      <c r="M24" s="49" t="n">
        <f aca="false">IFERROR('Owner Finance Notes'!AB12,0)</f>
        <v>0</v>
      </c>
      <c r="N24" s="51" t="n">
        <f aca="false">M24*12</f>
        <v>0</v>
      </c>
    </row>
    <row r="25" customFormat="false" ht="15.75" hidden="false" customHeight="true" outlineLevel="0" collapsed="false">
      <c r="A25" s="45" t="n">
        <f aca="false">IFERROR('Owner Finance Notes'!A13,"")</f>
        <v>9</v>
      </c>
      <c r="B25" s="46" t="n">
        <f aca="false">IFERROR('Owner Finance Notes'!B13,"")</f>
        <v>0</v>
      </c>
      <c r="C25" s="47" t="n">
        <f aca="false">IFERROR('Owner Finance Notes'!I13,0)</f>
        <v>0</v>
      </c>
      <c r="D25" s="34"/>
      <c r="E25" s="48" t="n">
        <f aca="false">IFERROR(-'Owner Finance Notes'!S13,0)</f>
        <v>-0</v>
      </c>
      <c r="F25" s="34"/>
      <c r="G25" s="34"/>
      <c r="H25" s="34"/>
      <c r="I25" s="34"/>
      <c r="J25" s="34"/>
      <c r="K25" s="49" t="n">
        <f aca="false">IFERROR('Owner Finance Notes'!X13,0)</f>
        <v>0</v>
      </c>
      <c r="L25" s="50" t="n">
        <f aca="false">IFERROR('Owner Finance Notes'!AA13,0)</f>
        <v>1</v>
      </c>
      <c r="M25" s="49" t="n">
        <f aca="false">IFERROR('Owner Finance Notes'!AB13,0)</f>
        <v>0</v>
      </c>
      <c r="N25" s="51" t="n">
        <f aca="false">M25*12</f>
        <v>0</v>
      </c>
    </row>
    <row r="26" customFormat="false" ht="15.75" hidden="false" customHeight="true" outlineLevel="0" collapsed="false">
      <c r="A26" s="52" t="n">
        <f aca="false">IFERROR('Owner Finance Notes'!A14,"")</f>
        <v>10</v>
      </c>
      <c r="B26" s="46" t="n">
        <f aca="false">IFERROR('Owner Finance Notes'!B14,"")</f>
        <v>0</v>
      </c>
      <c r="C26" s="47" t="n">
        <f aca="false">IFERROR('Owner Finance Notes'!I14,0)</f>
        <v>0</v>
      </c>
      <c r="D26" s="34"/>
      <c r="E26" s="48" t="n">
        <f aca="false">IFERROR(-'Owner Finance Notes'!S14,0)</f>
        <v>-0</v>
      </c>
      <c r="F26" s="34"/>
      <c r="G26" s="34"/>
      <c r="H26" s="34"/>
      <c r="I26" s="34"/>
      <c r="J26" s="34"/>
      <c r="K26" s="49" t="n">
        <f aca="false">IFERROR('Owner Finance Notes'!X14,0)</f>
        <v>0</v>
      </c>
      <c r="L26" s="50" t="n">
        <f aca="false">IFERROR('Owner Finance Notes'!AA14,0)</f>
        <v>0</v>
      </c>
      <c r="M26" s="49" t="n">
        <f aca="false">IFERROR('Owner Finance Notes'!AB14,0)</f>
        <v>0</v>
      </c>
      <c r="N26" s="51" t="n">
        <f aca="false">M26*12</f>
        <v>0</v>
      </c>
    </row>
    <row r="27" customFormat="false" ht="15.75" hidden="false" customHeight="true" outlineLevel="0" collapsed="false">
      <c r="A27" s="45" t="n">
        <f aca="false">IFERROR('Owner Finance Notes'!A15,"")</f>
        <v>11</v>
      </c>
      <c r="B27" s="46" t="n">
        <f aca="false">IFERROR('Owner Finance Notes'!B15,"")</f>
        <v>0</v>
      </c>
      <c r="C27" s="47" t="n">
        <f aca="false">IFERROR('Owner Finance Notes'!I15,0)</f>
        <v>0</v>
      </c>
      <c r="D27" s="34"/>
      <c r="E27" s="48" t="n">
        <f aca="false">IFERROR(-'Owner Finance Notes'!S15,0)</f>
        <v>-0</v>
      </c>
      <c r="F27" s="34"/>
      <c r="G27" s="34"/>
      <c r="H27" s="34"/>
      <c r="I27" s="34"/>
      <c r="J27" s="34"/>
      <c r="K27" s="49" t="n">
        <f aca="false">IFERROR('Owner Finance Notes'!X15,0)</f>
        <v>0</v>
      </c>
      <c r="L27" s="50" t="n">
        <f aca="false">IFERROR('Owner Finance Notes'!AA15,0)</f>
        <v>1</v>
      </c>
      <c r="M27" s="49" t="n">
        <f aca="false">IFERROR('Owner Finance Notes'!AB15,0)</f>
        <v>0</v>
      </c>
      <c r="N27" s="51" t="n">
        <f aca="false">M27*12</f>
        <v>0</v>
      </c>
    </row>
    <row r="28" customFormat="false" ht="15.75" hidden="false" customHeight="true" outlineLevel="0" collapsed="false">
      <c r="A28" s="45" t="n">
        <f aca="false">IFERROR('Owner Finance Notes'!A16,"")</f>
        <v>12</v>
      </c>
      <c r="B28" s="46" t="n">
        <f aca="false">IFERROR('Owner Finance Notes'!B16,"")</f>
        <v>0</v>
      </c>
      <c r="C28" s="47" t="n">
        <f aca="false">IFERROR('Owner Finance Notes'!I16,0)</f>
        <v>0</v>
      </c>
      <c r="D28" s="34"/>
      <c r="E28" s="48" t="n">
        <f aca="false">IFERROR(-'Owner Finance Notes'!S16,0)</f>
        <v>-0</v>
      </c>
      <c r="F28" s="34"/>
      <c r="G28" s="34"/>
      <c r="H28" s="34"/>
      <c r="I28" s="34"/>
      <c r="J28" s="34"/>
      <c r="K28" s="49" t="n">
        <f aca="false">IFERROR('Owner Finance Notes'!X16,0)</f>
        <v>0</v>
      </c>
      <c r="L28" s="50" t="n">
        <f aca="false">IFERROR('Owner Finance Notes'!AA16,0)</f>
        <v>1</v>
      </c>
      <c r="M28" s="49" t="n">
        <f aca="false">IFERROR('Owner Finance Notes'!AB16,0)</f>
        <v>0</v>
      </c>
      <c r="N28" s="51" t="n">
        <f aca="false">M28*12</f>
        <v>0</v>
      </c>
    </row>
    <row r="29" customFormat="false" ht="15.75" hidden="false" customHeight="true" outlineLevel="0" collapsed="false">
      <c r="A29" s="45" t="n">
        <f aca="false">IFERROR('Owner Finance Notes'!A17,"")</f>
        <v>13</v>
      </c>
      <c r="B29" s="46" t="n">
        <f aca="false">IFERROR('Owner Finance Notes'!B17,"")</f>
        <v>0</v>
      </c>
      <c r="C29" s="47" t="n">
        <f aca="false">IFERROR('Owner Finance Notes'!I17,0)</f>
        <v>0</v>
      </c>
      <c r="D29" s="34"/>
      <c r="E29" s="48" t="n">
        <f aca="false">IFERROR(-'Owner Finance Notes'!S17,0)</f>
        <v>-0</v>
      </c>
      <c r="F29" s="34"/>
      <c r="G29" s="34"/>
      <c r="H29" s="34"/>
      <c r="I29" s="34"/>
      <c r="J29" s="34"/>
      <c r="K29" s="49" t="n">
        <f aca="false">IFERROR('Owner Finance Notes'!X17,0)</f>
        <v>0</v>
      </c>
      <c r="L29" s="50" t="n">
        <f aca="false">IFERROR('Owner Finance Notes'!AA17,0)</f>
        <v>1</v>
      </c>
      <c r="M29" s="49" t="n">
        <f aca="false">IFERROR('Owner Finance Notes'!AB17,0)</f>
        <v>0</v>
      </c>
      <c r="N29" s="51" t="n">
        <f aca="false">M29*12</f>
        <v>0</v>
      </c>
    </row>
    <row r="30" customFormat="false" ht="15.75" hidden="false" customHeight="true" outlineLevel="0" collapsed="false">
      <c r="A30" s="45" t="n">
        <f aca="false">IFERROR('Owner Finance Notes'!A18,"")</f>
        <v>14</v>
      </c>
      <c r="B30" s="46" t="n">
        <f aca="false">IFERROR('Owner Finance Notes'!B18,"")</f>
        <v>0</v>
      </c>
      <c r="C30" s="47" t="n">
        <f aca="false">IFERROR('Owner Finance Notes'!I18,0)</f>
        <v>0</v>
      </c>
      <c r="D30" s="34"/>
      <c r="E30" s="48" t="n">
        <f aca="false">IFERROR(-'Owner Finance Notes'!S18,0)</f>
        <v>-0</v>
      </c>
      <c r="F30" s="34"/>
      <c r="G30" s="34"/>
      <c r="H30" s="34"/>
      <c r="I30" s="34"/>
      <c r="J30" s="34"/>
      <c r="K30" s="49" t="n">
        <f aca="false">IFERROR('Owner Finance Notes'!X18,0)</f>
        <v>0</v>
      </c>
      <c r="L30" s="50" t="n">
        <f aca="false">IFERROR('Owner Finance Notes'!AA18,0)</f>
        <v>1</v>
      </c>
      <c r="M30" s="49" t="n">
        <f aca="false">IFERROR('Owner Finance Notes'!AB18,0)</f>
        <v>0</v>
      </c>
      <c r="N30" s="51" t="n">
        <f aca="false">M30*12</f>
        <v>0</v>
      </c>
    </row>
    <row r="31" customFormat="false" ht="15.75" hidden="false" customHeight="true" outlineLevel="0" collapsed="false">
      <c r="A31" s="45" t="n">
        <f aca="false">IFERROR('Owner Finance Notes'!A19,"")</f>
        <v>15</v>
      </c>
      <c r="B31" s="46" t="n">
        <f aca="false">IFERROR('Owner Finance Notes'!B19,"")</f>
        <v>0</v>
      </c>
      <c r="C31" s="47" t="n">
        <f aca="false">IFERROR('Owner Finance Notes'!I19,0)</f>
        <v>0</v>
      </c>
      <c r="D31" s="34"/>
      <c r="E31" s="48" t="n">
        <f aca="false">IFERROR(-'Owner Finance Notes'!S19,0)</f>
        <v>-0</v>
      </c>
      <c r="F31" s="34"/>
      <c r="G31" s="34"/>
      <c r="H31" s="34"/>
      <c r="I31" s="34"/>
      <c r="J31" s="34"/>
      <c r="K31" s="49" t="n">
        <f aca="false">IFERROR('Owner Finance Notes'!X19,0)</f>
        <v>0</v>
      </c>
      <c r="L31" s="50" t="n">
        <f aca="false">IFERROR('Owner Finance Notes'!AA19,0)</f>
        <v>1</v>
      </c>
      <c r="M31" s="49" t="n">
        <f aca="false">IFERROR('Owner Finance Notes'!AB19,0)</f>
        <v>0</v>
      </c>
      <c r="N31" s="51" t="n">
        <f aca="false">M31*12</f>
        <v>0</v>
      </c>
    </row>
    <row r="32" customFormat="false" ht="15.75" hidden="false" customHeight="true" outlineLevel="0" collapsed="false">
      <c r="A32" s="45" t="n">
        <f aca="false">IFERROR('Owner Finance Notes'!A20,"")</f>
        <v>16</v>
      </c>
      <c r="B32" s="46" t="n">
        <f aca="false">IFERROR('Owner Finance Notes'!B20,"")</f>
        <v>0</v>
      </c>
      <c r="C32" s="47" t="n">
        <f aca="false">IFERROR('Owner Finance Notes'!I20,0)</f>
        <v>0</v>
      </c>
      <c r="D32" s="53"/>
      <c r="E32" s="48" t="n">
        <f aca="false">IFERROR(-'Owner Finance Notes'!S20,0)</f>
        <v>-0</v>
      </c>
      <c r="F32" s="53"/>
      <c r="G32" s="53"/>
      <c r="H32" s="53"/>
      <c r="I32" s="53"/>
      <c r="J32" s="53"/>
      <c r="K32" s="49" t="n">
        <f aca="false">IFERROR('Owner Finance Notes'!X20,0)</f>
        <v>0</v>
      </c>
      <c r="L32" s="50" t="n">
        <f aca="false">IFERROR('Owner Finance Notes'!AA20,0)</f>
        <v>1</v>
      </c>
      <c r="M32" s="49" t="n">
        <f aca="false">IFERROR('Owner Finance Notes'!AB20,0)</f>
        <v>0</v>
      </c>
      <c r="N32" s="51" t="n">
        <f aca="false">M32*12</f>
        <v>0</v>
      </c>
    </row>
    <row r="33" customFormat="false" ht="15.75" hidden="false" customHeight="true" outlineLevel="0" collapsed="false">
      <c r="B33" s="54" t="s">
        <v>57</v>
      </c>
      <c r="C33" s="55" t="n">
        <f aca="false">SUM(C17:C32)</f>
        <v>2193.93</v>
      </c>
      <c r="E33" s="55" t="n">
        <f aca="false">SUM(E17:E32)</f>
        <v>-1197.55</v>
      </c>
      <c r="K33" s="56" t="n">
        <f aca="false">SUM(K17:K32)</f>
        <v>996.38</v>
      </c>
      <c r="M33" s="56" t="n">
        <f aca="false">SUM(M17:M32)</f>
        <v>996.38</v>
      </c>
      <c r="N33" s="57" t="n">
        <f aca="false">SUM(N17:N32)</f>
        <v>11956.56</v>
      </c>
    </row>
    <row r="34" customFormat="false" ht="19.5" hidden="false" customHeight="true" outlineLevel="0" collapsed="false">
      <c r="A34" s="58"/>
    </row>
    <row r="35" customFormat="false" ht="15.75" hidden="false" customHeight="true" outlineLevel="0" collapsed="false">
      <c r="A35" s="59" t="s">
        <v>58</v>
      </c>
      <c r="B35" s="59"/>
      <c r="C35" s="60"/>
      <c r="D35" s="60"/>
      <c r="E35" s="61"/>
      <c r="F35" s="60"/>
      <c r="G35" s="60"/>
      <c r="H35" s="60"/>
      <c r="I35" s="60"/>
      <c r="J35" s="60"/>
      <c r="K35" s="56" t="n">
        <f aca="false">K14+K33</f>
        <v>-750.886666666667</v>
      </c>
      <c r="L35" s="62"/>
      <c r="M35" s="56" t="n">
        <f aca="false">M14+M33</f>
        <v>-750.886666666667</v>
      </c>
      <c r="N35" s="57" t="n">
        <f aca="false">N14+N33</f>
        <v>-9010.64</v>
      </c>
    </row>
    <row r="36" customFormat="false" ht="15.75" hidden="false" customHeight="true" outlineLevel="0" collapsed="false">
      <c r="A36" s="63"/>
      <c r="B36" s="64"/>
      <c r="C36" s="60"/>
      <c r="D36" s="60"/>
      <c r="E36" s="61"/>
      <c r="F36" s="60"/>
      <c r="G36" s="60"/>
      <c r="H36" s="60"/>
      <c r="I36" s="60"/>
      <c r="J36" s="60"/>
      <c r="K36" s="65"/>
      <c r="L36" s="62"/>
      <c r="M36" s="65"/>
      <c r="N36" s="66"/>
    </row>
    <row r="37" customFormat="false" ht="15.75" hidden="false" customHeight="true" outlineLevel="0" collapsed="false">
      <c r="A37" s="63"/>
      <c r="B37" s="64"/>
      <c r="C37" s="60"/>
      <c r="D37" s="60"/>
      <c r="E37" s="61"/>
      <c r="F37" s="60"/>
      <c r="G37" s="60"/>
      <c r="H37" s="60"/>
      <c r="I37" s="60"/>
      <c r="J37" s="60"/>
      <c r="K37" s="65"/>
      <c r="L37" s="62"/>
      <c r="M37" s="65"/>
      <c r="N37" s="66"/>
    </row>
    <row r="38" customFormat="false" ht="15.75" hidden="false" customHeight="true" outlineLevel="0" collapsed="false">
      <c r="A38" s="63"/>
      <c r="B38" s="64"/>
      <c r="C38" s="60"/>
      <c r="D38" s="60"/>
      <c r="E38" s="61"/>
      <c r="F38" s="60"/>
      <c r="G38" s="60"/>
      <c r="H38" s="60"/>
      <c r="I38" s="60"/>
      <c r="J38" s="60"/>
      <c r="K38" s="65"/>
      <c r="L38" s="62"/>
      <c r="M38" s="65"/>
      <c r="N38" s="66"/>
    </row>
    <row r="39" customFormat="false" ht="15.75" hidden="false" customHeight="true" outlineLevel="0" collapsed="false">
      <c r="A39" s="63"/>
      <c r="B39" s="64"/>
      <c r="C39" s="60"/>
      <c r="D39" s="60"/>
      <c r="E39" s="61"/>
      <c r="F39" s="60"/>
      <c r="G39" s="60"/>
      <c r="H39" s="60"/>
      <c r="I39" s="60"/>
      <c r="J39" s="60"/>
      <c r="K39" s="65"/>
      <c r="L39" s="62"/>
      <c r="M39" s="65"/>
      <c r="N39" s="66"/>
    </row>
    <row r="40" customFormat="false" ht="15.75" hidden="false" customHeight="true" outlineLevel="0" collapsed="false">
      <c r="A40" s="63"/>
      <c r="B40" s="64"/>
      <c r="C40" s="60"/>
      <c r="D40" s="60"/>
      <c r="E40" s="61"/>
      <c r="F40" s="60"/>
      <c r="G40" s="60"/>
      <c r="H40" s="60"/>
      <c r="I40" s="60"/>
      <c r="J40" s="60"/>
      <c r="K40" s="65"/>
      <c r="L40" s="62"/>
      <c r="M40" s="65"/>
      <c r="N40" s="66"/>
    </row>
    <row r="41" customFormat="false" ht="15.75" hidden="false" customHeight="true" outlineLevel="0" collapsed="false">
      <c r="A41" s="63"/>
      <c r="B41" s="64"/>
      <c r="C41" s="60"/>
      <c r="D41" s="60"/>
      <c r="E41" s="61"/>
      <c r="F41" s="60"/>
      <c r="G41" s="60"/>
      <c r="H41" s="60"/>
      <c r="I41" s="60"/>
      <c r="J41" s="60"/>
      <c r="K41" s="65"/>
      <c r="L41" s="62"/>
      <c r="M41" s="65"/>
      <c r="N41" s="66"/>
    </row>
    <row r="42" customFormat="false" ht="15.75" hidden="false" customHeight="true" outlineLevel="0" collapsed="false">
      <c r="A42" s="63"/>
      <c r="B42" s="64"/>
      <c r="C42" s="60"/>
      <c r="D42" s="60"/>
      <c r="E42" s="61"/>
      <c r="F42" s="60"/>
      <c r="G42" s="60"/>
      <c r="H42" s="60"/>
      <c r="I42" s="60"/>
      <c r="J42" s="60"/>
      <c r="K42" s="65"/>
      <c r="L42" s="62"/>
      <c r="M42" s="65"/>
      <c r="N42" s="66"/>
    </row>
    <row r="43" customFormat="false" ht="15.75" hidden="false" customHeight="true" outlineLevel="0" collapsed="false">
      <c r="A43" s="63"/>
      <c r="B43" s="64"/>
      <c r="C43" s="60"/>
      <c r="D43" s="60"/>
      <c r="E43" s="61"/>
      <c r="F43" s="60"/>
      <c r="G43" s="60"/>
      <c r="H43" s="60"/>
      <c r="I43" s="60"/>
      <c r="J43" s="60"/>
      <c r="K43" s="65"/>
      <c r="L43" s="62"/>
      <c r="M43" s="65"/>
      <c r="N43" s="66"/>
    </row>
    <row r="44" customFormat="false" ht="15.75" hidden="false" customHeight="true" outlineLevel="0" collapsed="false">
      <c r="A44" s="63"/>
      <c r="B44" s="64"/>
      <c r="C44" s="60"/>
      <c r="D44" s="60"/>
      <c r="E44" s="61"/>
      <c r="F44" s="60"/>
      <c r="G44" s="60"/>
      <c r="H44" s="60"/>
      <c r="I44" s="60"/>
      <c r="J44" s="60"/>
      <c r="K44" s="65"/>
      <c r="L44" s="62"/>
      <c r="M44" s="65"/>
      <c r="N44" s="66"/>
    </row>
    <row r="45" customFormat="false" ht="15.75" hidden="false" customHeight="true" outlineLevel="0" collapsed="false">
      <c r="A45" s="63"/>
      <c r="B45" s="64"/>
      <c r="C45" s="60"/>
      <c r="D45" s="60"/>
      <c r="E45" s="61"/>
      <c r="F45" s="60"/>
      <c r="G45" s="60"/>
      <c r="H45" s="60"/>
      <c r="I45" s="60"/>
      <c r="J45" s="60"/>
      <c r="K45" s="65"/>
      <c r="L45" s="62"/>
      <c r="M45" s="65"/>
      <c r="N45" s="66"/>
    </row>
    <row r="46" customFormat="false" ht="15.75" hidden="false" customHeight="true" outlineLevel="0" collapsed="false">
      <c r="A46" s="63"/>
      <c r="B46" s="64"/>
      <c r="C46" s="60"/>
      <c r="D46" s="60"/>
      <c r="E46" s="61"/>
      <c r="F46" s="60"/>
      <c r="G46" s="60"/>
      <c r="H46" s="60"/>
      <c r="I46" s="60"/>
      <c r="J46" s="60"/>
      <c r="K46" s="65"/>
      <c r="L46" s="62"/>
      <c r="M46" s="65"/>
      <c r="N46" s="66"/>
    </row>
    <row r="47" customFormat="false" ht="15.75" hidden="false" customHeight="true" outlineLevel="0" collapsed="false">
      <c r="A47" s="63"/>
      <c r="B47" s="64"/>
      <c r="C47" s="60"/>
      <c r="D47" s="60"/>
      <c r="E47" s="61"/>
      <c r="F47" s="60"/>
      <c r="G47" s="60"/>
      <c r="H47" s="60"/>
      <c r="I47" s="60"/>
      <c r="J47" s="60"/>
      <c r="K47" s="65"/>
      <c r="L47" s="62"/>
      <c r="M47" s="65"/>
      <c r="N47" s="66"/>
    </row>
    <row r="48" customFormat="false" ht="15.75" hidden="false" customHeight="true" outlineLevel="0" collapsed="false">
      <c r="A48" s="63"/>
      <c r="B48" s="64"/>
      <c r="C48" s="60"/>
      <c r="D48" s="60"/>
      <c r="E48" s="61"/>
      <c r="F48" s="60"/>
      <c r="G48" s="60"/>
      <c r="H48" s="60"/>
      <c r="I48" s="60"/>
      <c r="J48" s="60"/>
      <c r="K48" s="65"/>
      <c r="L48" s="62"/>
      <c r="M48" s="65"/>
      <c r="N48" s="66"/>
    </row>
    <row r="49" customFormat="false" ht="15.75" hidden="false" customHeight="true" outlineLevel="0" collapsed="false">
      <c r="A49" s="63"/>
      <c r="B49" s="64"/>
      <c r="C49" s="60"/>
      <c r="D49" s="60"/>
      <c r="E49" s="61"/>
      <c r="F49" s="60"/>
      <c r="G49" s="60"/>
      <c r="H49" s="60"/>
      <c r="I49" s="60"/>
      <c r="J49" s="60"/>
      <c r="K49" s="65"/>
      <c r="L49" s="62"/>
      <c r="M49" s="65"/>
      <c r="N49" s="66"/>
    </row>
    <row r="50" customFormat="false" ht="15.75" hidden="false" customHeight="true" outlineLevel="0" collapsed="false">
      <c r="A50" s="54"/>
      <c r="E50" s="67"/>
      <c r="K50" s="67"/>
      <c r="M50" s="67"/>
      <c r="N50" s="68"/>
    </row>
    <row r="51" customFormat="false" ht="15.75" hidden="false" customHeight="true" outlineLevel="0" collapsed="false"/>
    <row r="52" customFormat="false" ht="21.75" hidden="false" customHeight="true" outlineLevel="0" collapsed="false">
      <c r="A52" s="58"/>
    </row>
    <row r="53" customFormat="false" ht="15.75" hidden="false" customHeight="true" outlineLevel="0" collapsed="false">
      <c r="A53" s="54"/>
      <c r="K53" s="67"/>
      <c r="M53" s="67"/>
      <c r="N53" s="68"/>
    </row>
    <row r="54" customFormat="false" ht="15.75" hidden="false" customHeight="true" outlineLevel="0" collapsed="false">
      <c r="K54" s="69"/>
      <c r="M54" s="69"/>
      <c r="N54" s="69"/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1:N1"/>
    <mergeCell ref="A3:N3"/>
    <mergeCell ref="A14:B14"/>
    <mergeCell ref="A16:N16"/>
    <mergeCell ref="A35:B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B13" activeCellId="0" sqref="B1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7" min="2" style="1" width="16"/>
    <col collapsed="false" customWidth="true" hidden="false" outlineLevel="0" max="26" min="8" style="1" width="8.57"/>
  </cols>
  <sheetData>
    <row r="1" customFormat="false" ht="27.75" hidden="false" customHeight="true" outlineLevel="0" collapsed="false">
      <c r="A1" s="2" t="s">
        <v>59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18" t="s">
        <v>60</v>
      </c>
      <c r="B3" s="18"/>
      <c r="C3" s="18"/>
      <c r="D3" s="18"/>
      <c r="E3" s="18"/>
      <c r="F3" s="18"/>
      <c r="G3" s="18"/>
    </row>
    <row r="4" customFormat="false" ht="15" hidden="false" customHeight="true" outlineLevel="0" collapsed="false">
      <c r="A4" s="6" t="s">
        <v>61</v>
      </c>
      <c r="B4" s="70" t="n">
        <v>0.03</v>
      </c>
      <c r="D4" s="71" t="s">
        <v>62</v>
      </c>
      <c r="E4" s="71"/>
      <c r="F4" s="71"/>
      <c r="G4" s="71"/>
    </row>
    <row r="5" customFormat="false" ht="15" hidden="false" customHeight="true" outlineLevel="0" collapsed="false">
      <c r="A5" s="6" t="s">
        <v>63</v>
      </c>
      <c r="B5" s="11" t="n">
        <v>8000</v>
      </c>
      <c r="D5" s="71" t="s">
        <v>64</v>
      </c>
      <c r="E5" s="71"/>
      <c r="F5" s="71"/>
      <c r="G5" s="71"/>
    </row>
    <row r="6" customFormat="false" ht="15" hidden="false" customHeight="true" outlineLevel="0" collapsed="false">
      <c r="A6" s="6" t="s">
        <v>65</v>
      </c>
      <c r="B6" s="11" t="n">
        <v>0</v>
      </c>
      <c r="D6" s="71" t="s">
        <v>66</v>
      </c>
      <c r="E6" s="71"/>
      <c r="F6" s="71"/>
      <c r="G6" s="71"/>
    </row>
    <row r="7" customFormat="false" ht="15" hidden="false" customHeight="true" outlineLevel="0" collapsed="false">
      <c r="A7" s="6" t="s">
        <v>67</v>
      </c>
      <c r="B7" s="11" t="n">
        <v>0</v>
      </c>
      <c r="D7" s="71" t="s">
        <v>68</v>
      </c>
      <c r="E7" s="71"/>
      <c r="F7" s="71"/>
      <c r="G7" s="71"/>
    </row>
    <row r="8" customFormat="false" ht="15" hidden="false" customHeight="true" outlineLevel="0" collapsed="false">
      <c r="A8" s="6" t="s">
        <v>69</v>
      </c>
      <c r="B8" s="11" t="n">
        <v>12000</v>
      </c>
      <c r="D8" s="71" t="s">
        <v>70</v>
      </c>
      <c r="E8" s="71"/>
      <c r="F8" s="71"/>
      <c r="G8" s="71"/>
    </row>
    <row r="9" customFormat="false" ht="15" hidden="false" customHeight="true" outlineLevel="0" collapsed="false">
      <c r="A9" s="6" t="s">
        <v>71</v>
      </c>
      <c r="B9" s="70" t="n">
        <v>1</v>
      </c>
      <c r="D9" s="71" t="s">
        <v>72</v>
      </c>
      <c r="E9" s="71"/>
      <c r="F9" s="71"/>
      <c r="G9" s="71"/>
    </row>
    <row r="11" customFormat="false" ht="15" hidden="false" customHeight="true" outlineLevel="0" collapsed="false">
      <c r="A11" s="18" t="s">
        <v>73</v>
      </c>
      <c r="B11" s="18"/>
      <c r="C11" s="18"/>
      <c r="D11" s="18"/>
      <c r="E11" s="18"/>
      <c r="F11" s="18"/>
      <c r="G11" s="18"/>
    </row>
    <row r="12" customFormat="false" ht="21.75" hidden="false" customHeight="true" outlineLevel="0" collapsed="false">
      <c r="A12" s="22" t="s">
        <v>74</v>
      </c>
      <c r="B12" s="22" t="s">
        <v>75</v>
      </c>
      <c r="C12" s="22" t="s">
        <v>76</v>
      </c>
      <c r="D12" s="22" t="s">
        <v>77</v>
      </c>
      <c r="E12" s="22" t="s">
        <v>78</v>
      </c>
      <c r="F12" s="22" t="s">
        <v>79</v>
      </c>
      <c r="G12" s="22" t="s">
        <v>80</v>
      </c>
    </row>
    <row r="13" customFormat="false" ht="15" hidden="false" customHeight="true" outlineLevel="0" collapsed="false">
      <c r="A13" s="6" t="s">
        <v>81</v>
      </c>
      <c r="B13" s="7" t="n">
        <f aca="false">'Net Worth Dashboard'!B6</f>
        <v>250000</v>
      </c>
      <c r="C13" s="72" t="n">
        <f aca="false">B13*(1+$B$4)</f>
        <v>257500</v>
      </c>
      <c r="D13" s="72" t="n">
        <f aca="false">C13*(1+$B$4)</f>
        <v>265225</v>
      </c>
      <c r="E13" s="72" t="n">
        <f aca="false">D13*(1+$B$4)</f>
        <v>273181.75</v>
      </c>
      <c r="F13" s="72" t="n">
        <f aca="false">E13*(1+$B$4)</f>
        <v>281377.2025</v>
      </c>
      <c r="G13" s="72" t="n">
        <f aca="false">F13*(1+$B$4)</f>
        <v>289818.518575</v>
      </c>
    </row>
    <row r="14" customFormat="false" ht="15" hidden="false" customHeight="true" outlineLevel="0" collapsed="false">
      <c r="A14" s="6" t="s">
        <v>82</v>
      </c>
      <c r="B14" s="7" t="n">
        <f aca="false">'Net Worth Dashboard'!E5</f>
        <v>185000</v>
      </c>
      <c r="C14" s="72" t="n">
        <f aca="false">MAX(0,B14-$B$5)</f>
        <v>177000</v>
      </c>
      <c r="D14" s="72" t="n">
        <f aca="false">MAX(0,C14-$B$5)</f>
        <v>169000</v>
      </c>
      <c r="E14" s="72" t="n">
        <f aca="false">MAX(0,D14-$B$5)</f>
        <v>161000</v>
      </c>
      <c r="F14" s="72" t="n">
        <f aca="false">MAX(0,E14-$B$5)</f>
        <v>153000</v>
      </c>
      <c r="G14" s="72" t="n">
        <f aca="false">MAX(0,F14-$B$5)</f>
        <v>145000</v>
      </c>
    </row>
    <row r="15" customFormat="false" ht="15" hidden="false" customHeight="true" outlineLevel="0" collapsed="false">
      <c r="A15" s="73" t="s">
        <v>16</v>
      </c>
      <c r="B15" s="74" t="n">
        <f aca="false">B13-B14</f>
        <v>65000</v>
      </c>
      <c r="C15" s="74" t="n">
        <f aca="false">C13-C14</f>
        <v>80500</v>
      </c>
      <c r="D15" s="74" t="n">
        <f aca="false">D13-D14</f>
        <v>96225</v>
      </c>
      <c r="E15" s="74" t="n">
        <f aca="false">E13-E14</f>
        <v>112181.75</v>
      </c>
      <c r="F15" s="74" t="n">
        <f aca="false">F13-F14</f>
        <v>128377.2025</v>
      </c>
      <c r="G15" s="74" t="n">
        <f aca="false">G13-G14</f>
        <v>144818.518575</v>
      </c>
    </row>
    <row r="16" customFormat="false" ht="15" hidden="false" customHeight="true" outlineLevel="0" collapsed="false">
      <c r="A16" s="6" t="s">
        <v>83</v>
      </c>
      <c r="B16" s="7" t="n">
        <f aca="false">'Net Worth Dashboard'!B5</f>
        <v>75000</v>
      </c>
      <c r="C16" s="72" t="n">
        <f aca="false">B16+$B$8+('Cash Flow Summary'!I20*$B$9)</f>
        <v>87000</v>
      </c>
      <c r="D16" s="72" t="n">
        <f aca="false">C16+$B$8+('Cash Flow Summary'!I20*$B$9)</f>
        <v>99000</v>
      </c>
      <c r="E16" s="72" t="n">
        <f aca="false">D16+$B$8+('Cash Flow Summary'!I20*$B$9)</f>
        <v>111000</v>
      </c>
      <c r="F16" s="72" t="n">
        <f aca="false">E16+$B$8+('Cash Flow Summary'!I20*$B$9)</f>
        <v>123000</v>
      </c>
      <c r="G16" s="72" t="n">
        <f aca="false">F16+$B$8+('Cash Flow Summary'!I20*$B$9)</f>
        <v>135000</v>
      </c>
    </row>
    <row r="17" customFormat="false" ht="15" hidden="false" customHeight="true" outlineLevel="0" collapsed="false">
      <c r="A17" s="6" t="s">
        <v>84</v>
      </c>
      <c r="B17" s="7" t="n">
        <f aca="false">'Net Worth Dashboard'!B7</f>
        <v>248500</v>
      </c>
      <c r="C17" s="72" t="n">
        <f aca="false">MAX(0,B17-$B$6)</f>
        <v>248500</v>
      </c>
      <c r="D17" s="72" t="n">
        <f aca="false">MAX(0,C17-$B$6)</f>
        <v>248500</v>
      </c>
      <c r="E17" s="72" t="n">
        <f aca="false">MAX(0,D17-$B$6)</f>
        <v>248500</v>
      </c>
      <c r="F17" s="72" t="n">
        <f aca="false">MAX(0,E17-$B$6)</f>
        <v>248500</v>
      </c>
      <c r="G17" s="72" t="n">
        <f aca="false">MAX(0,F17-$B$6)</f>
        <v>248500</v>
      </c>
    </row>
    <row r="18" customFormat="false" ht="15" hidden="false" customHeight="true" outlineLevel="0" collapsed="false">
      <c r="A18" s="6" t="s">
        <v>85</v>
      </c>
      <c r="B18" s="7" t="n">
        <f aca="false">'Net Worth Dashboard'!E6</f>
        <v>178500</v>
      </c>
      <c r="C18" s="72" t="n">
        <f aca="false">MAX(0,B18-$B$7)</f>
        <v>178500</v>
      </c>
      <c r="D18" s="72" t="n">
        <f aca="false">MAX(0,C18-$B$7)</f>
        <v>178500</v>
      </c>
      <c r="E18" s="72" t="n">
        <f aca="false">MAX(0,D18-$B$7)</f>
        <v>178500</v>
      </c>
      <c r="F18" s="72" t="n">
        <f aca="false">MAX(0,E18-$B$7)</f>
        <v>178500</v>
      </c>
      <c r="G18" s="72" t="n">
        <f aca="false">MAX(0,F18-$B$7)</f>
        <v>178500</v>
      </c>
    </row>
    <row r="19" customFormat="false" ht="15" hidden="false" customHeight="true" outlineLevel="0" collapsed="false">
      <c r="A19" s="6" t="s">
        <v>35</v>
      </c>
      <c r="B19" s="7" t="n">
        <f aca="false">'Net Worth Dashboard'!B8</f>
        <v>78150</v>
      </c>
      <c r="C19" s="72" t="n">
        <f aca="false">B19</f>
        <v>78150</v>
      </c>
      <c r="D19" s="72" t="n">
        <f aca="false">C19</f>
        <v>78150</v>
      </c>
      <c r="E19" s="72" t="n">
        <f aca="false">D19</f>
        <v>78150</v>
      </c>
      <c r="F19" s="72" t="n">
        <f aca="false">E19</f>
        <v>78150</v>
      </c>
      <c r="G19" s="72" t="n">
        <f aca="false">F19</f>
        <v>78150</v>
      </c>
    </row>
    <row r="20" customFormat="false" ht="15" hidden="false" customHeight="true" outlineLevel="0" collapsed="false">
      <c r="A20" s="6" t="s">
        <v>11</v>
      </c>
      <c r="B20" s="7" t="n">
        <f aca="false">'Net Worth Dashboard'!E7+'Net Worth Dashboard'!E8</f>
        <v>25000</v>
      </c>
      <c r="C20" s="72" t="n">
        <f aca="false">B20</f>
        <v>25000</v>
      </c>
      <c r="D20" s="72" t="n">
        <f aca="false">C20</f>
        <v>25000</v>
      </c>
      <c r="E20" s="72" t="n">
        <f aca="false">D20</f>
        <v>25000</v>
      </c>
      <c r="F20" s="72" t="n">
        <f aca="false">E20</f>
        <v>25000</v>
      </c>
      <c r="G20" s="72" t="n">
        <f aca="false">F20</f>
        <v>25000</v>
      </c>
    </row>
    <row r="21" customFormat="false" ht="17.25" hidden="false" customHeight="true" outlineLevel="0" collapsed="false">
      <c r="A21" s="73" t="s">
        <v>86</v>
      </c>
      <c r="B21" s="13" t="n">
        <f aca="false">B13-B14+B16+B17-B18+B19-B20</f>
        <v>263150</v>
      </c>
      <c r="C21" s="13" t="n">
        <f aca="false">C13-C14+C16+C17-C18+C19-C20</f>
        <v>290650</v>
      </c>
      <c r="D21" s="13" t="n">
        <f aca="false">D13-D14+D16+D17-D18+D19-D20</f>
        <v>318375</v>
      </c>
      <c r="E21" s="13" t="n">
        <f aca="false">E13-E14+E16+E17-E18+E19-E20</f>
        <v>346331.75</v>
      </c>
      <c r="F21" s="13" t="n">
        <f aca="false">F13-F14+F16+F17-F18+F19-F20</f>
        <v>374527.2025</v>
      </c>
      <c r="G21" s="13" t="n">
        <f aca="false">G13-G14+G16+G17-G18+G19-G20</f>
        <v>402968.518575</v>
      </c>
      <c r="H21" s="75" t="n">
        <f aca="false">IFERROR(SUMPRODUCT('Owner Finance Notes'!F5:F20,'Owner Finance Notes'!AA5:AA20)/SUM('Owner Finance Notes'!F5:F20),0)</f>
        <v>1</v>
      </c>
    </row>
    <row r="22" customFormat="false" ht="21.75" hidden="false" customHeight="true" outlineLevel="0" collapsed="false">
      <c r="A22" s="28" t="s">
        <v>87</v>
      </c>
      <c r="B22" s="28"/>
      <c r="C22" s="28"/>
      <c r="D22" s="28"/>
      <c r="E22" s="28"/>
      <c r="F22" s="28"/>
      <c r="G22" s="28"/>
      <c r="H22" s="75" t="n">
        <f aca="false">IFERROR(SUMPRODUCT('Owner Finance Notes'!P5:P20,'Owner Finance Notes'!AA5:AA20)/SUM('Owner Finance Notes'!P5:P20),0)</f>
        <v>1</v>
      </c>
    </row>
    <row r="23" customFormat="false" ht="15.75" hidden="false" customHeight="true" outlineLevel="0" collapsed="false">
      <c r="A23" s="76" t="s">
        <v>88</v>
      </c>
      <c r="B23" s="13" t="n">
        <f aca="false">B13-B14+B16+B17*$H$21-B18*$H$22+B19-B20</f>
        <v>263150</v>
      </c>
      <c r="C23" s="13" t="n">
        <f aca="false">C13-C14+C16+C17*$H$21-C18*$H$22+C19-C20</f>
        <v>290650</v>
      </c>
      <c r="D23" s="13" t="n">
        <f aca="false">D13-D14+D16+D17*$H$21-D18*$H$22+D19-D20</f>
        <v>318375</v>
      </c>
      <c r="E23" s="13" t="n">
        <f aca="false">E13-E14+E16+E17*$H$21-E18*$H$22+E19-E20</f>
        <v>346331.75</v>
      </c>
      <c r="F23" s="13" t="n">
        <f aca="false">F13-F14+F16+F17*$H$21-F18*$H$22+F19-F20</f>
        <v>374527.2025</v>
      </c>
      <c r="G23" s="13" t="n">
        <f aca="false">G13-G14+G16+G17*$H$21-G18*$H$22+G19-G20</f>
        <v>402968.518575</v>
      </c>
    </row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0">
    <mergeCell ref="A1:G1"/>
    <mergeCell ref="A3:G3"/>
    <mergeCell ref="D4:G4"/>
    <mergeCell ref="D5:G5"/>
    <mergeCell ref="D6:G6"/>
    <mergeCell ref="D7:G7"/>
    <mergeCell ref="D8:G8"/>
    <mergeCell ref="D9:G9"/>
    <mergeCell ref="A11:G11"/>
    <mergeCell ref="A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18"/>
    <col collapsed="false" customWidth="true" hidden="false" outlineLevel="0" max="3" min="3" style="1" width="4"/>
    <col collapsed="false" customWidth="true" hidden="false" outlineLevel="0" max="4" min="4" style="1" width="32"/>
    <col collapsed="false" customWidth="true" hidden="false" outlineLevel="0" max="5" min="5" style="1" width="18"/>
    <col collapsed="false" customWidth="true" hidden="false" outlineLevel="0" max="6" min="6" style="1" width="35"/>
  </cols>
  <sheetData>
    <row r="1" customFormat="false" ht="27.75" hidden="false" customHeight="true" outlineLevel="0" collapsed="false">
      <c r="A1" s="2" t="s">
        <v>89</v>
      </c>
      <c r="B1" s="2"/>
      <c r="C1" s="2"/>
      <c r="D1" s="2"/>
      <c r="E1" s="2"/>
      <c r="F1" s="2"/>
    </row>
    <row r="3" customFormat="false" ht="15" hidden="false" customHeight="true" outlineLevel="0" collapsed="false">
      <c r="A3" s="18" t="s">
        <v>90</v>
      </c>
      <c r="B3" s="18"/>
      <c r="D3" s="5" t="s">
        <v>91</v>
      </c>
      <c r="E3" s="5"/>
    </row>
    <row r="4" customFormat="false" ht="15" hidden="false" customHeight="true" outlineLevel="0" collapsed="false">
      <c r="A4" s="8" t="s">
        <v>92</v>
      </c>
      <c r="B4" s="77" t="n">
        <v>100000</v>
      </c>
      <c r="D4" s="8" t="s">
        <v>93</v>
      </c>
      <c r="E4" s="10" t="n">
        <f aca="false">SUM('Active Deals'!I4:I23)</f>
        <v>25000</v>
      </c>
      <c r="F4" s="78" t="s">
        <v>94</v>
      </c>
    </row>
    <row r="5" customFormat="false" ht="15" hidden="false" customHeight="true" outlineLevel="0" collapsed="false">
      <c r="A5" s="8" t="s">
        <v>95</v>
      </c>
      <c r="B5" s="79" t="n">
        <v>0.11</v>
      </c>
      <c r="D5" s="8" t="s">
        <v>96</v>
      </c>
      <c r="E5" s="80" t="n">
        <f aca="false">B4-E4</f>
        <v>75000</v>
      </c>
      <c r="F5" s="78" t="s">
        <v>97</v>
      </c>
    </row>
    <row r="6" customFormat="false" ht="15" hidden="false" customHeight="true" outlineLevel="0" collapsed="false">
      <c r="A6" s="8" t="s">
        <v>98</v>
      </c>
      <c r="B6" s="81" t="s">
        <v>99</v>
      </c>
      <c r="D6" s="8" t="s">
        <v>100</v>
      </c>
      <c r="E6" s="82" t="n">
        <f aca="false">IFERROR(E4/B4,0)</f>
        <v>0.25</v>
      </c>
      <c r="F6" s="78" t="s">
        <v>101</v>
      </c>
    </row>
    <row r="7" customFormat="false" ht="15" hidden="false" customHeight="true" outlineLevel="0" collapsed="false">
      <c r="A7" s="8" t="s">
        <v>102</v>
      </c>
      <c r="B7" s="81" t="s">
        <v>103</v>
      </c>
      <c r="D7" s="8" t="s">
        <v>104</v>
      </c>
      <c r="E7" s="83" t="n">
        <f aca="false">(E4*B5)/12</f>
        <v>229.166666666667</v>
      </c>
      <c r="F7" s="78" t="s">
        <v>105</v>
      </c>
    </row>
    <row r="8" customFormat="false" ht="23.25" hidden="false" customHeight="true" outlineLevel="0" collapsed="false">
      <c r="A8" s="8" t="s">
        <v>106</v>
      </c>
      <c r="B8" s="77" t="n">
        <v>0</v>
      </c>
      <c r="D8" s="8" t="s">
        <v>107</v>
      </c>
      <c r="E8" s="83" t="n">
        <f aca="false">IF(B7="Interest Only",E7,E7+B8)</f>
        <v>229.166666666667</v>
      </c>
      <c r="F8" s="78" t="s">
        <v>108</v>
      </c>
    </row>
    <row r="9" customFormat="false" ht="15" hidden="false" customHeight="true" outlineLevel="0" collapsed="false">
      <c r="D9" s="8" t="s">
        <v>109</v>
      </c>
      <c r="E9" s="80" t="n">
        <f aca="false">E7*12</f>
        <v>2750</v>
      </c>
    </row>
    <row r="10" customFormat="false" ht="21.75" hidden="false" customHeight="true" outlineLevel="0" collapsed="false">
      <c r="A10" s="16" t="s">
        <v>110</v>
      </c>
      <c r="B10" s="16"/>
      <c r="C10" s="16"/>
      <c r="D10" s="16"/>
      <c r="E10" s="16"/>
      <c r="F10" s="16"/>
    </row>
    <row r="11" customFormat="false" ht="31.5" hidden="false" customHeight="true" outlineLevel="0" collapsed="false">
      <c r="A11" s="84" t="n">
        <f aca="false">E5</f>
        <v>75000</v>
      </c>
      <c r="B11" s="84"/>
      <c r="C11" s="84"/>
      <c r="D11" s="84"/>
      <c r="E11" s="84"/>
      <c r="F11" s="84"/>
    </row>
    <row r="12" customFormat="false" ht="31.5" hidden="false" customHeight="true" outlineLevel="0" collapsed="false">
      <c r="A12" s="84"/>
      <c r="B12" s="84"/>
      <c r="C12" s="84"/>
      <c r="D12" s="84"/>
      <c r="E12" s="84"/>
      <c r="F12" s="84"/>
    </row>
    <row r="14" customFormat="false" ht="15" hidden="false" customHeight="true" outlineLevel="0" collapsed="false">
      <c r="A14" s="18" t="s">
        <v>111</v>
      </c>
      <c r="B14" s="18"/>
      <c r="C14" s="18"/>
      <c r="D14" s="18"/>
      <c r="E14" s="18"/>
      <c r="F14" s="18"/>
    </row>
    <row r="15" customFormat="false" ht="21.75" hidden="false" customHeight="true" outlineLevel="0" collapsed="false">
      <c r="A15" s="22" t="s">
        <v>112</v>
      </c>
      <c r="B15" s="22" t="s">
        <v>113</v>
      </c>
      <c r="D15" s="22" t="s">
        <v>114</v>
      </c>
      <c r="E15" s="22" t="s">
        <v>115</v>
      </c>
    </row>
    <row r="16" customFormat="false" ht="15" hidden="false" customHeight="true" outlineLevel="0" collapsed="false">
      <c r="A16" s="85" t="n">
        <f aca="false">IFERROR(IF('Active Deals'!I4&gt;0,'Active Deals'!A4,""),"")</f>
        <v>1</v>
      </c>
      <c r="B16" s="32" t="str">
        <f aca="false">IFERROR(IF('Active Deals'!I4&gt;0,'Active Deals'!B4,""),"")</f>
        <v>789 Example Flip Drive</v>
      </c>
      <c r="C16" s="32"/>
      <c r="D16" s="23" t="str">
        <f aca="false">IFERROR(IF('Active Deals'!I4&gt;0,'Active Deals'!D4,""),"")</f>
        <v>Renovating</v>
      </c>
      <c r="E16" s="10" t="n">
        <f aca="false">IFERROR(IF('Active Deals'!I4&gt;0,'Active Deals'!I4,""),"")</f>
        <v>25000</v>
      </c>
    </row>
    <row r="17" customFormat="false" ht="15" hidden="false" customHeight="true" outlineLevel="0" collapsed="false">
      <c r="A17" s="86" t="str">
        <f aca="false">IFERROR(IF('Active Deals'!I5&gt;0,'Active Deals'!A5,""),"")</f>
        <v/>
      </c>
      <c r="B17" s="87" t="str">
        <f aca="false">IFERROR(IF('Active Deals'!I5&gt;0,'Active Deals'!B5,""),"")</f>
        <v/>
      </c>
      <c r="C17" s="87"/>
      <c r="D17" s="25" t="str">
        <f aca="false">IFERROR(IF('Active Deals'!I5&gt;0,'Active Deals'!D5,""),"")</f>
        <v/>
      </c>
      <c r="E17" s="10" t="str">
        <f aca="false">IFERROR(IF('Active Deals'!I5&gt;0,'Active Deals'!I5,""),"")</f>
        <v/>
      </c>
    </row>
    <row r="18" customFormat="false" ht="15" hidden="false" customHeight="true" outlineLevel="0" collapsed="false">
      <c r="A18" s="85" t="str">
        <f aca="false">IFERROR(IF('Active Deals'!I6&gt;0,'Active Deals'!A6,""),"")</f>
        <v/>
      </c>
      <c r="B18" s="32" t="str">
        <f aca="false">IFERROR(IF('Active Deals'!I6&gt;0,'Active Deals'!B6,""),"")</f>
        <v/>
      </c>
      <c r="C18" s="32"/>
      <c r="D18" s="23" t="str">
        <f aca="false">IFERROR(IF('Active Deals'!I6&gt;0,'Active Deals'!D6,""),"")</f>
        <v/>
      </c>
      <c r="E18" s="10" t="str">
        <f aca="false">IFERROR(IF('Active Deals'!I6&gt;0,'Active Deals'!I6,""),"")</f>
        <v/>
      </c>
    </row>
    <row r="19" customFormat="false" ht="15" hidden="false" customHeight="true" outlineLevel="0" collapsed="false">
      <c r="A19" s="86" t="str">
        <f aca="false">IFERROR(IF('Active Deals'!I7&gt;0,'Active Deals'!A7,""),"")</f>
        <v/>
      </c>
      <c r="B19" s="87" t="str">
        <f aca="false">IFERROR(IF('Active Deals'!I7&gt;0,'Active Deals'!B7,""),"")</f>
        <v/>
      </c>
      <c r="C19" s="87"/>
      <c r="D19" s="25" t="str">
        <f aca="false">IFERROR(IF('Active Deals'!I7&gt;0,'Active Deals'!D7,""),"")</f>
        <v/>
      </c>
      <c r="E19" s="10" t="str">
        <f aca="false">IFERROR(IF('Active Deals'!I7&gt;0,'Active Deals'!I7,""),"")</f>
        <v/>
      </c>
    </row>
    <row r="20" customFormat="false" ht="15" hidden="false" customHeight="true" outlineLevel="0" collapsed="false">
      <c r="A20" s="85" t="str">
        <f aca="false">IFERROR(IF('Active Deals'!I8&gt;0,'Active Deals'!A8,""),"")</f>
        <v/>
      </c>
      <c r="B20" s="32" t="str">
        <f aca="false">IFERROR(IF('Active Deals'!I8&gt;0,'Active Deals'!B8,""),"")</f>
        <v/>
      </c>
      <c r="C20" s="32"/>
      <c r="D20" s="23" t="str">
        <f aca="false">IFERROR(IF('Active Deals'!I8&gt;0,'Active Deals'!D8,""),"")</f>
        <v/>
      </c>
      <c r="E20" s="10" t="str">
        <f aca="false">IFERROR(IF('Active Deals'!I8&gt;0,'Active Deals'!I8,""),"")</f>
        <v/>
      </c>
    </row>
    <row r="21" customFormat="false" ht="15" hidden="false" customHeight="true" outlineLevel="0" collapsed="false">
      <c r="A21" s="86" t="str">
        <f aca="false">IFERROR(IF('Active Deals'!I9&gt;0,'Active Deals'!A9,""),"")</f>
        <v/>
      </c>
      <c r="B21" s="87" t="str">
        <f aca="false">IFERROR(IF('Active Deals'!I9&gt;0,'Active Deals'!B9,""),"")</f>
        <v/>
      </c>
      <c r="C21" s="87"/>
      <c r="D21" s="25" t="str">
        <f aca="false">IFERROR(IF('Active Deals'!I9&gt;0,'Active Deals'!D9,""),"")</f>
        <v/>
      </c>
      <c r="E21" s="10" t="str">
        <f aca="false">IFERROR(IF('Active Deals'!I9&gt;0,'Active Deals'!I9,""),"")</f>
        <v/>
      </c>
    </row>
    <row r="22" customFormat="false" ht="15" hidden="false" customHeight="true" outlineLevel="0" collapsed="false">
      <c r="A22" s="85" t="str">
        <f aca="false">IFERROR(IF('Active Deals'!I10&gt;0,'Active Deals'!A10,""),"")</f>
        <v/>
      </c>
      <c r="B22" s="32" t="str">
        <f aca="false">IFERROR(IF('Active Deals'!I10&gt;0,'Active Deals'!B10,""),"")</f>
        <v/>
      </c>
      <c r="C22" s="32"/>
      <c r="D22" s="23" t="str">
        <f aca="false">IFERROR(IF('Active Deals'!I10&gt;0,'Active Deals'!D10,""),"")</f>
        <v/>
      </c>
      <c r="E22" s="10" t="str">
        <f aca="false">IFERROR(IF('Active Deals'!I10&gt;0,'Active Deals'!I10,""),"")</f>
        <v/>
      </c>
    </row>
    <row r="23" customFormat="false" ht="15" hidden="false" customHeight="true" outlineLevel="0" collapsed="false">
      <c r="A23" s="86" t="str">
        <f aca="false">IFERROR(IF('Active Deals'!I11&gt;0,'Active Deals'!A11,""),"")</f>
        <v/>
      </c>
      <c r="B23" s="87" t="str">
        <f aca="false">IFERROR(IF('Active Deals'!I11&gt;0,'Active Deals'!B11,""),"")</f>
        <v/>
      </c>
      <c r="C23" s="87"/>
      <c r="D23" s="25" t="str">
        <f aca="false">IFERROR(IF('Active Deals'!I11&gt;0,'Active Deals'!D11,""),"")</f>
        <v/>
      </c>
      <c r="E23" s="10" t="str">
        <f aca="false">IFERROR(IF('Active Deals'!I11&gt;0,'Active Deals'!I11,""),"")</f>
        <v/>
      </c>
    </row>
    <row r="24" customFormat="false" ht="15" hidden="false" customHeight="true" outlineLevel="0" collapsed="false">
      <c r="A24" s="85" t="str">
        <f aca="false">IFERROR(IF('Active Deals'!I12&gt;0,'Active Deals'!A12,""),"")</f>
        <v/>
      </c>
      <c r="B24" s="32" t="str">
        <f aca="false">IFERROR(IF('Active Deals'!I12&gt;0,'Active Deals'!B12,""),"")</f>
        <v/>
      </c>
      <c r="C24" s="32"/>
      <c r="D24" s="23" t="str">
        <f aca="false">IFERROR(IF('Active Deals'!I12&gt;0,'Active Deals'!D12,""),"")</f>
        <v/>
      </c>
      <c r="E24" s="10" t="str">
        <f aca="false">IFERROR(IF('Active Deals'!I12&gt;0,'Active Deals'!I12,""),"")</f>
        <v/>
      </c>
    </row>
    <row r="25" customFormat="false" ht="15" hidden="false" customHeight="true" outlineLevel="0" collapsed="false">
      <c r="A25" s="86" t="str">
        <f aca="false">IFERROR(IF('Active Deals'!I13&gt;0,'Active Deals'!A13,""),"")</f>
        <v/>
      </c>
      <c r="B25" s="87" t="str">
        <f aca="false">IFERROR(IF('Active Deals'!I13&gt;0,'Active Deals'!B13,""),"")</f>
        <v/>
      </c>
      <c r="C25" s="87"/>
      <c r="D25" s="25" t="str">
        <f aca="false">IFERROR(IF('Active Deals'!I13&gt;0,'Active Deals'!D13,""),"")</f>
        <v/>
      </c>
      <c r="E25" s="10" t="str">
        <f aca="false">IFERROR(IF('Active Deals'!I13&gt;0,'Active Deals'!I13,""),"")</f>
        <v/>
      </c>
    </row>
    <row r="26" customFormat="false" ht="15" hidden="false" customHeight="true" outlineLevel="0" collapsed="false">
      <c r="A26" s="85" t="str">
        <f aca="false">IFERROR(IF('Active Deals'!I14&gt;0,'Active Deals'!A14,""),"")</f>
        <v/>
      </c>
      <c r="B26" s="32" t="str">
        <f aca="false">IFERROR(IF('Active Deals'!I14&gt;0,'Active Deals'!B14,""),"")</f>
        <v/>
      </c>
      <c r="C26" s="32"/>
      <c r="D26" s="23" t="str">
        <f aca="false">IFERROR(IF('Active Deals'!I14&gt;0,'Active Deals'!D14,""),"")</f>
        <v/>
      </c>
      <c r="E26" s="10" t="str">
        <f aca="false">IFERROR(IF('Active Deals'!I14&gt;0,'Active Deals'!I14,""),"")</f>
        <v/>
      </c>
    </row>
    <row r="27" customFormat="false" ht="15" hidden="false" customHeight="true" outlineLevel="0" collapsed="false">
      <c r="A27" s="86" t="str">
        <f aca="false">IFERROR(IF('Active Deals'!I15&gt;0,'Active Deals'!A15,""),"")</f>
        <v/>
      </c>
      <c r="B27" s="87" t="str">
        <f aca="false">IFERROR(IF('Active Deals'!I15&gt;0,'Active Deals'!B15,""),"")</f>
        <v/>
      </c>
      <c r="C27" s="87"/>
      <c r="D27" s="25" t="str">
        <f aca="false">IFERROR(IF('Active Deals'!I15&gt;0,'Active Deals'!D15,""),"")</f>
        <v/>
      </c>
      <c r="E27" s="10" t="str">
        <f aca="false">IFERROR(IF('Active Deals'!I15&gt;0,'Active Deals'!I15,""),"")</f>
        <v/>
      </c>
    </row>
    <row r="28" customFormat="false" ht="15" hidden="false" customHeight="true" outlineLevel="0" collapsed="false">
      <c r="A28" s="85" t="str">
        <f aca="false">IFERROR(IF('Active Deals'!I16&gt;0,'Active Deals'!A16,""),"")</f>
        <v/>
      </c>
      <c r="B28" s="32" t="str">
        <f aca="false">IFERROR(IF('Active Deals'!I16&gt;0,'Active Deals'!B16,""),"")</f>
        <v/>
      </c>
      <c r="C28" s="32"/>
      <c r="D28" s="23" t="str">
        <f aca="false">IFERROR(IF('Active Deals'!I16&gt;0,'Active Deals'!D16,""),"")</f>
        <v/>
      </c>
      <c r="E28" s="10" t="str">
        <f aca="false">IFERROR(IF('Active Deals'!I16&gt;0,'Active Deals'!I16,""),"")</f>
        <v/>
      </c>
    </row>
    <row r="29" customFormat="false" ht="15" hidden="false" customHeight="true" outlineLevel="0" collapsed="false">
      <c r="A29" s="86" t="str">
        <f aca="false">IFERROR(IF('Active Deals'!I17&gt;0,'Active Deals'!A17,""),"")</f>
        <v/>
      </c>
      <c r="B29" s="87" t="str">
        <f aca="false">IFERROR(IF('Active Deals'!I17&gt;0,'Active Deals'!B17,""),"")</f>
        <v/>
      </c>
      <c r="C29" s="87"/>
      <c r="D29" s="25" t="str">
        <f aca="false">IFERROR(IF('Active Deals'!I17&gt;0,'Active Deals'!D17,""),"")</f>
        <v/>
      </c>
      <c r="E29" s="10" t="str">
        <f aca="false">IFERROR(IF('Active Deals'!I17&gt;0,'Active Deals'!I17,""),"")</f>
        <v/>
      </c>
    </row>
    <row r="30" customFormat="false" ht="15" hidden="false" customHeight="true" outlineLevel="0" collapsed="false">
      <c r="A30" s="85" t="str">
        <f aca="false">IFERROR(IF('Active Deals'!I18&gt;0,'Active Deals'!A18,""),"")</f>
        <v/>
      </c>
      <c r="B30" s="32" t="str">
        <f aca="false">IFERROR(IF('Active Deals'!I18&gt;0,'Active Deals'!B18,""),"")</f>
        <v/>
      </c>
      <c r="C30" s="32"/>
      <c r="D30" s="23" t="str">
        <f aca="false">IFERROR(IF('Active Deals'!I18&gt;0,'Active Deals'!D18,""),"")</f>
        <v/>
      </c>
      <c r="E30" s="10" t="str">
        <f aca="false">IFERROR(IF('Active Deals'!I18&gt;0,'Active Deals'!I18,""),"")</f>
        <v/>
      </c>
    </row>
    <row r="31" customFormat="false" ht="15" hidden="false" customHeight="true" outlineLevel="0" collapsed="false">
      <c r="A31" s="86" t="str">
        <f aca="false">IFERROR(IF('Active Deals'!I19&gt;0,'Active Deals'!A19,""),"")</f>
        <v/>
      </c>
      <c r="B31" s="87" t="str">
        <f aca="false">IFERROR(IF('Active Deals'!I19&gt;0,'Active Deals'!B19,""),"")</f>
        <v/>
      </c>
      <c r="C31" s="87"/>
      <c r="D31" s="25" t="str">
        <f aca="false">IFERROR(IF('Active Deals'!I19&gt;0,'Active Deals'!D19,""),"")</f>
        <v/>
      </c>
      <c r="E31" s="10" t="str">
        <f aca="false">IFERROR(IF('Active Deals'!I19&gt;0,'Active Deals'!I19,""),"")</f>
        <v/>
      </c>
    </row>
    <row r="32" customFormat="false" ht="15" hidden="false" customHeight="true" outlineLevel="0" collapsed="false">
      <c r="A32" s="85" t="str">
        <f aca="false">IFERROR(IF('Active Deals'!I20&gt;0,'Active Deals'!A20,""),"")</f>
        <v/>
      </c>
      <c r="B32" s="32" t="str">
        <f aca="false">IFERROR(IF('Active Deals'!I20&gt;0,'Active Deals'!B20,""),"")</f>
        <v/>
      </c>
      <c r="C32" s="32"/>
      <c r="D32" s="23" t="str">
        <f aca="false">IFERROR(IF('Active Deals'!I20&gt;0,'Active Deals'!D20,""),"")</f>
        <v/>
      </c>
      <c r="E32" s="10" t="str">
        <f aca="false">IFERROR(IF('Active Deals'!I20&gt;0,'Active Deals'!I20,""),"")</f>
        <v/>
      </c>
    </row>
    <row r="33" customFormat="false" ht="15" hidden="false" customHeight="true" outlineLevel="0" collapsed="false">
      <c r="A33" s="86" t="str">
        <f aca="false">IFERROR(IF('Active Deals'!I21&gt;0,'Active Deals'!A21,""),"")</f>
        <v/>
      </c>
      <c r="B33" s="87" t="str">
        <f aca="false">IFERROR(IF('Active Deals'!I21&gt;0,'Active Deals'!B21,""),"")</f>
        <v/>
      </c>
      <c r="C33" s="87"/>
      <c r="D33" s="25" t="str">
        <f aca="false">IFERROR(IF('Active Deals'!I21&gt;0,'Active Deals'!D21,""),"")</f>
        <v/>
      </c>
      <c r="E33" s="10" t="str">
        <f aca="false">IFERROR(IF('Active Deals'!I21&gt;0,'Active Deals'!I21,""),"")</f>
        <v/>
      </c>
    </row>
    <row r="34" customFormat="false" ht="15" hidden="false" customHeight="true" outlineLevel="0" collapsed="false">
      <c r="A34" s="85" t="str">
        <f aca="false">IFERROR(IF('Active Deals'!I22&gt;0,'Active Deals'!A22,""),"")</f>
        <v/>
      </c>
      <c r="B34" s="32" t="str">
        <f aca="false">IFERROR(IF('Active Deals'!I22&gt;0,'Active Deals'!B22,""),"")</f>
        <v/>
      </c>
      <c r="C34" s="32"/>
      <c r="D34" s="23" t="str">
        <f aca="false">IFERROR(IF('Active Deals'!I22&gt;0,'Active Deals'!D22,""),"")</f>
        <v/>
      </c>
      <c r="E34" s="10" t="str">
        <f aca="false">IFERROR(IF('Active Deals'!I22&gt;0,'Active Deals'!I22,""),"")</f>
        <v/>
      </c>
    </row>
    <row r="35" customFormat="false" ht="15" hidden="false" customHeight="true" outlineLevel="0" collapsed="false">
      <c r="A35" s="86" t="str">
        <f aca="false">IFERROR(IF('Active Deals'!I23&gt;0,'Active Deals'!A23,""),"")</f>
        <v/>
      </c>
      <c r="B35" s="87" t="str">
        <f aca="false">IFERROR(IF('Active Deals'!I23&gt;0,'Active Deals'!B23,""),"")</f>
        <v/>
      </c>
      <c r="C35" s="87"/>
      <c r="D35" s="25" t="str">
        <f aca="false">IFERROR(IF('Active Deals'!I23&gt;0,'Active Deals'!D23,""),"")</f>
        <v/>
      </c>
      <c r="E35" s="10" t="str">
        <f aca="false">IFERROR(IF('Active Deals'!I23&gt;0,'Active Deals'!I23,""),"")</f>
        <v/>
      </c>
    </row>
    <row r="37" customFormat="false" ht="17.25" hidden="false" customHeight="true" outlineLevel="0" collapsed="false">
      <c r="D37" s="54" t="s">
        <v>116</v>
      </c>
      <c r="E37" s="88" t="n">
        <f aca="false">SUM(E16:E35)</f>
        <v>25000</v>
      </c>
    </row>
  </sheetData>
  <mergeCells count="26">
    <mergeCell ref="A1:F1"/>
    <mergeCell ref="A3:B3"/>
    <mergeCell ref="D3:E3"/>
    <mergeCell ref="A10:F10"/>
    <mergeCell ref="A11:F12"/>
    <mergeCell ref="A14:F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dataValidations count="1">
    <dataValidation allowBlank="true" errorStyle="stop" operator="between" showDropDown="false" showErrorMessage="false" showInputMessage="false" sqref="B7" type="list">
      <formula1>"Interest Only,Principal+Interest"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G4" activePane="bottomRight" state="frozen"/>
      <selection pane="topLeft" activeCell="A1" activeCellId="0" sqref="A1"/>
      <selection pane="topRight" activeCell="G1" activeCellId="0" sqref="G1"/>
      <selection pane="bottomLeft" activeCell="A4" activeCellId="0" sqref="A4"/>
      <selection pane="bottomRight" activeCell="U5" activeCellId="0" sqref="U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8"/>
    <col collapsed="false" customWidth="true" hidden="false" outlineLevel="0" max="4" min="3" style="1" width="14"/>
    <col collapsed="false" customWidth="true" hidden="false" outlineLevel="0" max="5" min="5" style="1" width="13"/>
    <col collapsed="false" customWidth="true" hidden="false" outlineLevel="0" max="6" min="6" style="1" width="14"/>
    <col collapsed="false" customWidth="true" hidden="false" outlineLevel="0" max="8" min="7" style="1" width="13"/>
    <col collapsed="false" customWidth="true" hidden="false" outlineLevel="0" max="9" min="9" style="1" width="15"/>
    <col collapsed="false" customWidth="true" hidden="false" outlineLevel="0" max="10" min="10" style="1" width="18"/>
    <col collapsed="false" customWidth="true" hidden="false" outlineLevel="0" max="12" min="11" style="1" width="13"/>
    <col collapsed="false" customWidth="true" hidden="false" outlineLevel="0" max="13" min="13" style="1" width="14"/>
    <col collapsed="false" customWidth="true" hidden="false" outlineLevel="0" max="14" min="14" style="1" width="11"/>
    <col collapsed="false" customWidth="true" hidden="false" outlineLevel="0" max="15" min="15" style="1" width="14"/>
    <col collapsed="false" customWidth="true" hidden="false" outlineLevel="0" max="16" min="16" style="1" width="15"/>
    <col collapsed="false" customWidth="true" hidden="false" outlineLevel="0" max="17" min="17" style="1" width="14"/>
    <col collapsed="false" customWidth="true" hidden="false" outlineLevel="0" max="18" min="18" style="1" width="16"/>
    <col collapsed="false" customWidth="true" hidden="false" outlineLevel="0" max="19" min="19" style="1" width="13"/>
    <col collapsed="false" customWidth="true" hidden="false" outlineLevel="0" max="20" min="20" style="1" width="14"/>
    <col collapsed="false" customWidth="true" hidden="false" outlineLevel="0" max="21" min="21" style="1" width="44.29"/>
  </cols>
  <sheetData>
    <row r="1" customFormat="false" ht="27.75" hidden="false" customHeight="true" outlineLevel="0" collapsed="false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5" hidden="false" customHeight="true" outlineLevel="0" collapsed="false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31.5" hidden="false" customHeight="true" outlineLevel="0" collapsed="false">
      <c r="A3" s="89" t="s">
        <v>112</v>
      </c>
      <c r="B3" s="89" t="s">
        <v>119</v>
      </c>
      <c r="C3" s="89" t="s">
        <v>120</v>
      </c>
      <c r="D3" s="89" t="s">
        <v>114</v>
      </c>
      <c r="E3" s="89" t="s">
        <v>121</v>
      </c>
      <c r="F3" s="89" t="s">
        <v>122</v>
      </c>
      <c r="G3" s="89" t="s">
        <v>123</v>
      </c>
      <c r="H3" s="89" t="s">
        <v>124</v>
      </c>
      <c r="I3" s="89" t="s">
        <v>125</v>
      </c>
      <c r="J3" s="89" t="s">
        <v>126</v>
      </c>
      <c r="K3" s="89" t="s">
        <v>127</v>
      </c>
      <c r="L3" s="89" t="s">
        <v>128</v>
      </c>
      <c r="M3" s="89" t="s">
        <v>129</v>
      </c>
      <c r="N3" s="89" t="s">
        <v>130</v>
      </c>
      <c r="O3" s="89" t="s">
        <v>131</v>
      </c>
      <c r="P3" s="89" t="s">
        <v>132</v>
      </c>
      <c r="Q3" s="89" t="s">
        <v>133</v>
      </c>
      <c r="R3" s="89" t="s">
        <v>134</v>
      </c>
      <c r="S3" s="89" t="s">
        <v>135</v>
      </c>
      <c r="T3" s="89" t="s">
        <v>136</v>
      </c>
      <c r="U3" s="89" t="s">
        <v>137</v>
      </c>
    </row>
    <row r="4" customFormat="false" ht="15" hidden="false" customHeight="true" outlineLevel="0" collapsed="false">
      <c r="A4" s="90" t="n">
        <v>1</v>
      </c>
      <c r="B4" s="91" t="s">
        <v>138</v>
      </c>
      <c r="C4" s="81" t="s">
        <v>139</v>
      </c>
      <c r="D4" s="81" t="s">
        <v>140</v>
      </c>
      <c r="E4" s="92" t="n">
        <v>46082</v>
      </c>
      <c r="F4" s="77" t="n">
        <v>125000</v>
      </c>
      <c r="G4" s="77" t="n">
        <v>25000</v>
      </c>
      <c r="H4" s="77" t="n">
        <v>3500</v>
      </c>
      <c r="I4" s="77" t="n">
        <v>25000</v>
      </c>
      <c r="J4" s="93"/>
      <c r="K4" s="77" t="n">
        <v>30000</v>
      </c>
      <c r="L4" s="77" t="n">
        <v>15000</v>
      </c>
      <c r="M4" s="94" t="n">
        <v>800</v>
      </c>
      <c r="N4" s="95" t="n">
        <v>5</v>
      </c>
      <c r="O4" s="96" t="n">
        <f aca="false">IFERROR(M4*N4,0)</f>
        <v>4000</v>
      </c>
      <c r="P4" s="96" t="n">
        <f aca="false">IFERROR(F4+L4+O4,0)</f>
        <v>144000</v>
      </c>
      <c r="Q4" s="92" t="n">
        <v>46235</v>
      </c>
      <c r="R4" s="77" t="n">
        <v>195000</v>
      </c>
      <c r="S4" s="97" t="n">
        <f aca="false">IFERROR(R4-P4,0)</f>
        <v>51000</v>
      </c>
      <c r="T4" s="81" t="s">
        <v>141</v>
      </c>
      <c r="U4" s="91" t="s">
        <v>142</v>
      </c>
    </row>
    <row r="5" customFormat="false" ht="15" hidden="false" customHeight="true" outlineLevel="0" collapsed="false">
      <c r="A5" s="90" t="n">
        <v>2</v>
      </c>
      <c r="B5" s="93"/>
      <c r="C5" s="98"/>
      <c r="D5" s="98"/>
      <c r="E5" s="99"/>
      <c r="F5" s="100"/>
      <c r="G5" s="100"/>
      <c r="H5" s="100"/>
      <c r="I5" s="100"/>
      <c r="J5" s="93"/>
      <c r="K5" s="100"/>
      <c r="L5" s="100"/>
      <c r="M5" s="101"/>
      <c r="N5" s="102"/>
      <c r="O5" s="96" t="n">
        <f aca="false">IFERROR(M5*N5,0)</f>
        <v>0</v>
      </c>
      <c r="P5" s="96" t="n">
        <f aca="false">IFERROR(F5+L5+O5,0)</f>
        <v>0</v>
      </c>
      <c r="Q5" s="99"/>
      <c r="R5" s="100"/>
      <c r="S5" s="97" t="n">
        <f aca="false">IFERROR(R5-P5,0)</f>
        <v>0</v>
      </c>
      <c r="T5" s="98"/>
      <c r="U5" s="93"/>
    </row>
    <row r="6" customFormat="false" ht="15" hidden="false" customHeight="true" outlineLevel="0" collapsed="false">
      <c r="A6" s="90" t="n">
        <v>3</v>
      </c>
      <c r="B6" s="93"/>
      <c r="C6" s="98"/>
      <c r="D6" s="98"/>
      <c r="E6" s="99"/>
      <c r="F6" s="100"/>
      <c r="G6" s="100"/>
      <c r="H6" s="100"/>
      <c r="I6" s="100"/>
      <c r="J6" s="93"/>
      <c r="K6" s="100"/>
      <c r="L6" s="100"/>
      <c r="M6" s="101"/>
      <c r="N6" s="102"/>
      <c r="O6" s="96" t="n">
        <f aca="false">IFERROR(M6*N6,0)</f>
        <v>0</v>
      </c>
      <c r="P6" s="96" t="n">
        <f aca="false">IFERROR(F6+L6+O6,0)</f>
        <v>0</v>
      </c>
      <c r="Q6" s="99"/>
      <c r="R6" s="100"/>
      <c r="S6" s="97" t="n">
        <f aca="false">IFERROR(R6-P6,0)</f>
        <v>0</v>
      </c>
      <c r="T6" s="98"/>
      <c r="U6" s="93"/>
    </row>
    <row r="7" customFormat="false" ht="15" hidden="false" customHeight="true" outlineLevel="0" collapsed="false">
      <c r="A7" s="90" t="n">
        <v>4</v>
      </c>
      <c r="B7" s="93"/>
      <c r="C7" s="98"/>
      <c r="D7" s="98"/>
      <c r="E7" s="99"/>
      <c r="F7" s="100"/>
      <c r="G7" s="100"/>
      <c r="H7" s="100"/>
      <c r="I7" s="100"/>
      <c r="J7" s="93"/>
      <c r="K7" s="100"/>
      <c r="L7" s="100"/>
      <c r="M7" s="101"/>
      <c r="N7" s="102"/>
      <c r="O7" s="96" t="n">
        <f aca="false">IFERROR(M7*N7,0)</f>
        <v>0</v>
      </c>
      <c r="P7" s="96" t="n">
        <f aca="false">IFERROR(F7+L7+O7,0)</f>
        <v>0</v>
      </c>
      <c r="Q7" s="99"/>
      <c r="R7" s="100"/>
      <c r="S7" s="97" t="n">
        <f aca="false">IFERROR(R7-P7,0)</f>
        <v>0</v>
      </c>
      <c r="T7" s="98"/>
      <c r="U7" s="93"/>
    </row>
    <row r="8" customFormat="false" ht="15" hidden="false" customHeight="true" outlineLevel="0" collapsed="false">
      <c r="A8" s="90" t="n">
        <v>5</v>
      </c>
      <c r="B8" s="93"/>
      <c r="C8" s="98"/>
      <c r="D8" s="98"/>
      <c r="E8" s="99"/>
      <c r="F8" s="100"/>
      <c r="G8" s="100"/>
      <c r="H8" s="100"/>
      <c r="I8" s="100"/>
      <c r="J8" s="93"/>
      <c r="K8" s="100"/>
      <c r="L8" s="100"/>
      <c r="M8" s="101"/>
      <c r="N8" s="102"/>
      <c r="O8" s="96" t="n">
        <f aca="false">IFERROR(M8*N8,0)</f>
        <v>0</v>
      </c>
      <c r="P8" s="96" t="n">
        <f aca="false">IFERROR(F8+L8+O8,0)</f>
        <v>0</v>
      </c>
      <c r="Q8" s="99"/>
      <c r="R8" s="100"/>
      <c r="S8" s="97" t="n">
        <f aca="false">IFERROR(R8-P8,0)</f>
        <v>0</v>
      </c>
      <c r="T8" s="98"/>
      <c r="U8" s="93"/>
    </row>
    <row r="9" customFormat="false" ht="15" hidden="false" customHeight="true" outlineLevel="0" collapsed="false">
      <c r="A9" s="90" t="n">
        <v>6</v>
      </c>
      <c r="B9" s="93"/>
      <c r="C9" s="98"/>
      <c r="D9" s="98"/>
      <c r="E9" s="99"/>
      <c r="F9" s="100"/>
      <c r="G9" s="100"/>
      <c r="H9" s="100"/>
      <c r="I9" s="100"/>
      <c r="J9" s="93"/>
      <c r="K9" s="100"/>
      <c r="L9" s="100"/>
      <c r="M9" s="101"/>
      <c r="N9" s="102"/>
      <c r="O9" s="96" t="n">
        <f aca="false">IFERROR(M9*N9,0)</f>
        <v>0</v>
      </c>
      <c r="P9" s="96" t="n">
        <f aca="false">IFERROR(F9+L9+O9,0)</f>
        <v>0</v>
      </c>
      <c r="Q9" s="99"/>
      <c r="R9" s="100"/>
      <c r="S9" s="97" t="n">
        <f aca="false">IFERROR(R9-P9,0)</f>
        <v>0</v>
      </c>
      <c r="T9" s="98"/>
      <c r="U9" s="93"/>
    </row>
    <row r="10" customFormat="false" ht="15" hidden="false" customHeight="true" outlineLevel="0" collapsed="false">
      <c r="A10" s="90" t="n">
        <v>7</v>
      </c>
      <c r="B10" s="93"/>
      <c r="C10" s="98"/>
      <c r="D10" s="98"/>
      <c r="E10" s="99"/>
      <c r="F10" s="100"/>
      <c r="G10" s="100"/>
      <c r="H10" s="100"/>
      <c r="I10" s="100"/>
      <c r="J10" s="93"/>
      <c r="K10" s="100"/>
      <c r="L10" s="100"/>
      <c r="M10" s="101"/>
      <c r="N10" s="102"/>
      <c r="O10" s="96" t="n">
        <f aca="false">IFERROR(M10*N10,0)</f>
        <v>0</v>
      </c>
      <c r="P10" s="96" t="n">
        <f aca="false">IFERROR(F10+L10+O10,0)</f>
        <v>0</v>
      </c>
      <c r="Q10" s="99"/>
      <c r="R10" s="100"/>
      <c r="S10" s="97" t="n">
        <f aca="false">IFERROR(R10-P10,0)</f>
        <v>0</v>
      </c>
      <c r="T10" s="98"/>
      <c r="U10" s="93"/>
    </row>
    <row r="11" customFormat="false" ht="15" hidden="false" customHeight="true" outlineLevel="0" collapsed="false">
      <c r="A11" s="90" t="n">
        <v>8</v>
      </c>
      <c r="B11" s="93"/>
      <c r="C11" s="98"/>
      <c r="D11" s="98"/>
      <c r="E11" s="99"/>
      <c r="F11" s="100"/>
      <c r="G11" s="100"/>
      <c r="H11" s="100"/>
      <c r="I11" s="100"/>
      <c r="J11" s="93"/>
      <c r="K11" s="100"/>
      <c r="L11" s="100"/>
      <c r="M11" s="101"/>
      <c r="N11" s="102"/>
      <c r="O11" s="96" t="n">
        <f aca="false">IFERROR(M11*N11,0)</f>
        <v>0</v>
      </c>
      <c r="P11" s="96" t="n">
        <f aca="false">IFERROR(F11+L11+O11,0)</f>
        <v>0</v>
      </c>
      <c r="Q11" s="99"/>
      <c r="R11" s="100"/>
      <c r="S11" s="97" t="n">
        <f aca="false">IFERROR(R11-P11,0)</f>
        <v>0</v>
      </c>
      <c r="T11" s="98"/>
      <c r="U11" s="93"/>
    </row>
    <row r="12" customFormat="false" ht="15" hidden="false" customHeight="true" outlineLevel="0" collapsed="false">
      <c r="A12" s="90" t="n">
        <v>9</v>
      </c>
      <c r="B12" s="93"/>
      <c r="C12" s="98"/>
      <c r="D12" s="98"/>
      <c r="E12" s="99"/>
      <c r="F12" s="100"/>
      <c r="G12" s="100"/>
      <c r="H12" s="100"/>
      <c r="I12" s="100"/>
      <c r="J12" s="93"/>
      <c r="K12" s="100"/>
      <c r="L12" s="100"/>
      <c r="M12" s="101"/>
      <c r="N12" s="102"/>
      <c r="O12" s="96" t="n">
        <f aca="false">IFERROR(M12*N12,0)</f>
        <v>0</v>
      </c>
      <c r="P12" s="96" t="n">
        <f aca="false">IFERROR(F12+L12+O12,0)</f>
        <v>0</v>
      </c>
      <c r="Q12" s="99"/>
      <c r="R12" s="100"/>
      <c r="S12" s="97" t="n">
        <f aca="false">IFERROR(R12-P12,0)</f>
        <v>0</v>
      </c>
      <c r="T12" s="98"/>
      <c r="U12" s="93"/>
    </row>
    <row r="13" customFormat="false" ht="15" hidden="false" customHeight="true" outlineLevel="0" collapsed="false">
      <c r="A13" s="90" t="n">
        <v>10</v>
      </c>
      <c r="B13" s="93"/>
      <c r="C13" s="98"/>
      <c r="D13" s="98"/>
      <c r="E13" s="99"/>
      <c r="F13" s="100"/>
      <c r="G13" s="100"/>
      <c r="H13" s="100"/>
      <c r="I13" s="100"/>
      <c r="J13" s="93"/>
      <c r="K13" s="100"/>
      <c r="L13" s="100"/>
      <c r="M13" s="101"/>
      <c r="N13" s="102"/>
      <c r="O13" s="96" t="n">
        <f aca="false">IFERROR(M13*N13,0)</f>
        <v>0</v>
      </c>
      <c r="P13" s="96" t="n">
        <f aca="false">IFERROR(F13+L13+O13,0)</f>
        <v>0</v>
      </c>
      <c r="Q13" s="99"/>
      <c r="R13" s="100"/>
      <c r="S13" s="97" t="n">
        <f aca="false">IFERROR(R13-P13,0)</f>
        <v>0</v>
      </c>
      <c r="T13" s="98"/>
      <c r="U13" s="93"/>
    </row>
    <row r="14" customFormat="false" ht="15" hidden="false" customHeight="true" outlineLevel="0" collapsed="false">
      <c r="A14" s="90" t="n">
        <v>11</v>
      </c>
      <c r="B14" s="93"/>
      <c r="C14" s="98"/>
      <c r="D14" s="98"/>
      <c r="E14" s="99"/>
      <c r="F14" s="100"/>
      <c r="G14" s="100"/>
      <c r="H14" s="100"/>
      <c r="I14" s="100"/>
      <c r="J14" s="93"/>
      <c r="K14" s="100"/>
      <c r="L14" s="100"/>
      <c r="M14" s="101"/>
      <c r="N14" s="102"/>
      <c r="O14" s="96" t="n">
        <f aca="false">IFERROR(M14*N14,0)</f>
        <v>0</v>
      </c>
      <c r="P14" s="96" t="n">
        <f aca="false">IFERROR(F14+L14+O14,0)</f>
        <v>0</v>
      </c>
      <c r="Q14" s="99"/>
      <c r="R14" s="100"/>
      <c r="S14" s="97" t="n">
        <f aca="false">IFERROR(R14-P14,0)</f>
        <v>0</v>
      </c>
      <c r="T14" s="98"/>
      <c r="U14" s="93"/>
    </row>
    <row r="15" customFormat="false" ht="15" hidden="false" customHeight="true" outlineLevel="0" collapsed="false">
      <c r="A15" s="90" t="n">
        <v>12</v>
      </c>
      <c r="B15" s="93"/>
      <c r="C15" s="98"/>
      <c r="D15" s="98"/>
      <c r="E15" s="99"/>
      <c r="F15" s="100"/>
      <c r="G15" s="100"/>
      <c r="H15" s="100"/>
      <c r="I15" s="100"/>
      <c r="J15" s="93"/>
      <c r="K15" s="100"/>
      <c r="L15" s="100"/>
      <c r="M15" s="101"/>
      <c r="N15" s="102"/>
      <c r="O15" s="96" t="n">
        <f aca="false">IFERROR(M15*N15,0)</f>
        <v>0</v>
      </c>
      <c r="P15" s="96" t="n">
        <f aca="false">IFERROR(F15+L15+O15,0)</f>
        <v>0</v>
      </c>
      <c r="Q15" s="99"/>
      <c r="R15" s="100"/>
      <c r="S15" s="97" t="n">
        <f aca="false">IFERROR(R15-P15,0)</f>
        <v>0</v>
      </c>
      <c r="T15" s="98"/>
      <c r="U15" s="93"/>
    </row>
    <row r="16" customFormat="false" ht="15" hidden="false" customHeight="true" outlineLevel="0" collapsed="false">
      <c r="A16" s="90" t="n">
        <v>13</v>
      </c>
      <c r="B16" s="93"/>
      <c r="C16" s="98"/>
      <c r="D16" s="98"/>
      <c r="E16" s="99"/>
      <c r="F16" s="100"/>
      <c r="G16" s="100"/>
      <c r="H16" s="100"/>
      <c r="I16" s="100"/>
      <c r="J16" s="93"/>
      <c r="K16" s="100"/>
      <c r="L16" s="100"/>
      <c r="M16" s="101"/>
      <c r="N16" s="102"/>
      <c r="O16" s="96" t="n">
        <f aca="false">IFERROR(M16*N16,0)</f>
        <v>0</v>
      </c>
      <c r="P16" s="96" t="n">
        <f aca="false">IFERROR(F16+L16+O16,0)</f>
        <v>0</v>
      </c>
      <c r="Q16" s="99"/>
      <c r="R16" s="100"/>
      <c r="S16" s="97" t="n">
        <f aca="false">IFERROR(R16-P16,0)</f>
        <v>0</v>
      </c>
      <c r="T16" s="98"/>
      <c r="U16" s="93"/>
    </row>
    <row r="17" customFormat="false" ht="15" hidden="false" customHeight="true" outlineLevel="0" collapsed="false">
      <c r="A17" s="90" t="n">
        <v>14</v>
      </c>
      <c r="B17" s="93"/>
      <c r="C17" s="98"/>
      <c r="D17" s="98"/>
      <c r="E17" s="99"/>
      <c r="F17" s="100"/>
      <c r="G17" s="100"/>
      <c r="H17" s="100"/>
      <c r="I17" s="100"/>
      <c r="J17" s="93"/>
      <c r="K17" s="100"/>
      <c r="L17" s="100"/>
      <c r="M17" s="101"/>
      <c r="N17" s="102"/>
      <c r="O17" s="96" t="n">
        <f aca="false">IFERROR(M17*N17,0)</f>
        <v>0</v>
      </c>
      <c r="P17" s="96" t="n">
        <f aca="false">IFERROR(F17+L17+O17,0)</f>
        <v>0</v>
      </c>
      <c r="Q17" s="99"/>
      <c r="R17" s="100"/>
      <c r="S17" s="97" t="n">
        <f aca="false">IFERROR(R17-P17,0)</f>
        <v>0</v>
      </c>
      <c r="T17" s="98"/>
      <c r="U17" s="93"/>
    </row>
    <row r="18" customFormat="false" ht="15" hidden="false" customHeight="true" outlineLevel="0" collapsed="false">
      <c r="A18" s="90" t="n">
        <v>15</v>
      </c>
      <c r="B18" s="93"/>
      <c r="C18" s="98"/>
      <c r="D18" s="98"/>
      <c r="E18" s="99"/>
      <c r="F18" s="100"/>
      <c r="G18" s="100"/>
      <c r="H18" s="100"/>
      <c r="I18" s="100"/>
      <c r="J18" s="93"/>
      <c r="K18" s="100"/>
      <c r="L18" s="100"/>
      <c r="M18" s="101"/>
      <c r="N18" s="102"/>
      <c r="O18" s="96" t="n">
        <f aca="false">IFERROR(M18*N18,0)</f>
        <v>0</v>
      </c>
      <c r="P18" s="96" t="n">
        <f aca="false">IFERROR(F18+L18+O18,0)</f>
        <v>0</v>
      </c>
      <c r="Q18" s="99"/>
      <c r="R18" s="100"/>
      <c r="S18" s="97" t="n">
        <f aca="false">IFERROR(R18-P18,0)</f>
        <v>0</v>
      </c>
      <c r="T18" s="98"/>
      <c r="U18" s="93"/>
    </row>
    <row r="19" customFormat="false" ht="15" hidden="false" customHeight="true" outlineLevel="0" collapsed="false">
      <c r="A19" s="90" t="n">
        <v>16</v>
      </c>
      <c r="B19" s="93"/>
      <c r="C19" s="98"/>
      <c r="D19" s="98"/>
      <c r="E19" s="99"/>
      <c r="F19" s="100"/>
      <c r="G19" s="100"/>
      <c r="H19" s="100"/>
      <c r="I19" s="100"/>
      <c r="J19" s="93"/>
      <c r="K19" s="100"/>
      <c r="L19" s="100"/>
      <c r="M19" s="101"/>
      <c r="N19" s="102"/>
      <c r="O19" s="96" t="n">
        <f aca="false">IFERROR(M19*N19,0)</f>
        <v>0</v>
      </c>
      <c r="P19" s="96" t="n">
        <f aca="false">IFERROR(F19+L19+O19,0)</f>
        <v>0</v>
      </c>
      <c r="Q19" s="99"/>
      <c r="R19" s="100"/>
      <c r="S19" s="97" t="n">
        <f aca="false">IFERROR(R19-P19,0)</f>
        <v>0</v>
      </c>
      <c r="T19" s="98"/>
      <c r="U19" s="93"/>
    </row>
    <row r="20" customFormat="false" ht="15" hidden="false" customHeight="true" outlineLevel="0" collapsed="false">
      <c r="A20" s="90" t="n">
        <v>17</v>
      </c>
      <c r="B20" s="93"/>
      <c r="C20" s="98"/>
      <c r="D20" s="98"/>
      <c r="E20" s="99"/>
      <c r="F20" s="100"/>
      <c r="G20" s="100"/>
      <c r="H20" s="100"/>
      <c r="I20" s="100"/>
      <c r="J20" s="93"/>
      <c r="K20" s="100"/>
      <c r="L20" s="100"/>
      <c r="M20" s="101"/>
      <c r="N20" s="102"/>
      <c r="O20" s="96" t="n">
        <f aca="false">IFERROR(M20*N20,0)</f>
        <v>0</v>
      </c>
      <c r="P20" s="96" t="n">
        <f aca="false">IFERROR(F20+L20+O20,0)</f>
        <v>0</v>
      </c>
      <c r="Q20" s="99"/>
      <c r="R20" s="100"/>
      <c r="S20" s="97" t="n">
        <f aca="false">IFERROR(R20-P20,0)</f>
        <v>0</v>
      </c>
      <c r="T20" s="98"/>
      <c r="U20" s="93"/>
    </row>
    <row r="21" customFormat="false" ht="15" hidden="false" customHeight="true" outlineLevel="0" collapsed="false">
      <c r="A21" s="90" t="n">
        <v>18</v>
      </c>
      <c r="B21" s="93"/>
      <c r="C21" s="98"/>
      <c r="D21" s="98"/>
      <c r="E21" s="99"/>
      <c r="F21" s="100"/>
      <c r="G21" s="100"/>
      <c r="H21" s="100"/>
      <c r="I21" s="100"/>
      <c r="J21" s="93"/>
      <c r="K21" s="100"/>
      <c r="L21" s="100"/>
      <c r="M21" s="101"/>
      <c r="N21" s="102"/>
      <c r="O21" s="96" t="n">
        <f aca="false">IFERROR(M21*N21,0)</f>
        <v>0</v>
      </c>
      <c r="P21" s="96" t="n">
        <f aca="false">IFERROR(F21+L21+O21,0)</f>
        <v>0</v>
      </c>
      <c r="Q21" s="99"/>
      <c r="R21" s="100"/>
      <c r="S21" s="97" t="n">
        <f aca="false">IFERROR(R21-P21,0)</f>
        <v>0</v>
      </c>
      <c r="T21" s="98"/>
      <c r="U21" s="93"/>
    </row>
    <row r="22" customFormat="false" ht="15" hidden="false" customHeight="true" outlineLevel="0" collapsed="false">
      <c r="A22" s="90" t="n">
        <v>19</v>
      </c>
      <c r="B22" s="93"/>
      <c r="C22" s="98"/>
      <c r="D22" s="98"/>
      <c r="E22" s="99"/>
      <c r="F22" s="100"/>
      <c r="G22" s="100"/>
      <c r="H22" s="100"/>
      <c r="I22" s="100"/>
      <c r="J22" s="93"/>
      <c r="K22" s="100"/>
      <c r="L22" s="100"/>
      <c r="M22" s="101"/>
      <c r="N22" s="102"/>
      <c r="O22" s="96" t="n">
        <f aca="false">IFERROR(M22*N22,0)</f>
        <v>0</v>
      </c>
      <c r="P22" s="96" t="n">
        <f aca="false">IFERROR(F22+L22+O22,0)</f>
        <v>0</v>
      </c>
      <c r="Q22" s="99"/>
      <c r="R22" s="100"/>
      <c r="S22" s="97" t="n">
        <f aca="false">IFERROR(R22-P22,0)</f>
        <v>0</v>
      </c>
      <c r="T22" s="98"/>
      <c r="U22" s="93"/>
    </row>
    <row r="23" customFormat="false" ht="15" hidden="false" customHeight="true" outlineLevel="0" collapsed="false">
      <c r="A23" s="90" t="n">
        <v>20</v>
      </c>
      <c r="B23" s="93"/>
      <c r="C23" s="98"/>
      <c r="D23" s="98"/>
      <c r="E23" s="99"/>
      <c r="F23" s="100"/>
      <c r="G23" s="100"/>
      <c r="H23" s="100"/>
      <c r="I23" s="100"/>
      <c r="J23" s="93"/>
      <c r="K23" s="100"/>
      <c r="L23" s="100"/>
      <c r="M23" s="101"/>
      <c r="N23" s="102"/>
      <c r="O23" s="96" t="n">
        <f aca="false">IFERROR(M23*N23,0)</f>
        <v>0</v>
      </c>
      <c r="P23" s="96" t="n">
        <f aca="false">IFERROR(F23+L23+O23,0)</f>
        <v>0</v>
      </c>
      <c r="Q23" s="99"/>
      <c r="R23" s="100"/>
      <c r="S23" s="97" t="n">
        <f aca="false">IFERROR(R23-P23,0)</f>
        <v>0</v>
      </c>
      <c r="T23" s="98"/>
      <c r="U23" s="93"/>
    </row>
    <row r="25" customFormat="false" ht="17.25" hidden="false" customHeight="true" outlineLevel="0" collapsed="false">
      <c r="B25" s="54" t="s">
        <v>143</v>
      </c>
      <c r="F25" s="103" t="n">
        <f aca="false">SUM(F4:F23)</f>
        <v>125000</v>
      </c>
      <c r="G25" s="103" t="n">
        <f aca="false">SUM(G4:G23)</f>
        <v>25000</v>
      </c>
      <c r="H25" s="103"/>
      <c r="I25" s="88" t="n">
        <f aca="false">SUM(I4:I23)</f>
        <v>25000</v>
      </c>
      <c r="K25" s="103" t="n">
        <f aca="false">SUM(K4:K23)</f>
        <v>30000</v>
      </c>
      <c r="L25" s="103" t="n">
        <f aca="false">SUM(L4:L23)</f>
        <v>15000</v>
      </c>
      <c r="O25" s="103" t="n">
        <f aca="false">SUM(O4:O23)</f>
        <v>4000</v>
      </c>
      <c r="P25" s="103" t="n">
        <f aca="false">SUM(P4:P23)</f>
        <v>144000</v>
      </c>
      <c r="R25" s="103" t="n">
        <f aca="false">SUM(R4:R23)</f>
        <v>195000</v>
      </c>
      <c r="S25" s="88" t="n">
        <f aca="false">SUM(S4:S23)</f>
        <v>51000</v>
      </c>
    </row>
  </sheetData>
  <mergeCells count="2">
    <mergeCell ref="A1:U1"/>
    <mergeCell ref="A2:U2"/>
  </mergeCells>
  <dataValidations count="3">
    <dataValidation allowBlank="true" errorStyle="stop" operator="between" showDropDown="false" showErrorMessage="false" showInputMessage="false" sqref="C4:C23" type="list">
      <formula1>"Flip,BRRRR,Seasoning,Wholesale,Buy &amp; Hold,Other"</formula1>
      <formula2>0</formula2>
    </dataValidation>
    <dataValidation allowBlank="true" errorStyle="stop" operator="between" showDropDown="false" showErrorMessage="false" showInputMessage="false" sqref="D4:D23" type="list">
      <formula1>"Pursuing,Under Contract,Closed/Active,Renovating,Listed,Sold,Refinanced,Cancelled"</formula1>
      <formula2>0</formula2>
    </dataValidation>
    <dataValidation allowBlank="true" errorStyle="stop" operator="between" showDropDown="false" showErrorMessage="false" showInputMessage="false" sqref="T4:T23" type="list">
      <formula1>"Flip Sale,DSCR Refi,Conventional Refi,Owner Finance,Wholesale Assignment,Hold,TBD"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5.57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5" min="5" style="1" width="16"/>
    <col collapsed="false" customWidth="true" hidden="false" outlineLevel="0" max="6" min="6" style="1" width="14"/>
    <col collapsed="false" customWidth="true" hidden="false" outlineLevel="0" max="7" min="7" style="1" width="30"/>
    <col collapsed="false" customWidth="true" hidden="false" outlineLevel="0" max="26" min="8" style="1" width="8.57"/>
  </cols>
  <sheetData>
    <row r="1" customFormat="false" ht="27.75" hidden="false" customHeight="true" outlineLevel="0" collapsed="false">
      <c r="A1" s="2" t="s">
        <v>144</v>
      </c>
      <c r="B1" s="2"/>
      <c r="C1" s="2"/>
      <c r="D1" s="2"/>
      <c r="E1" s="2"/>
      <c r="F1" s="2"/>
      <c r="G1" s="2"/>
    </row>
    <row r="2" customFormat="false" ht="24" hidden="false" customHeight="true" outlineLevel="0" collapsed="false">
      <c r="A2" s="22" t="s">
        <v>145</v>
      </c>
      <c r="B2" s="22" t="s">
        <v>146</v>
      </c>
      <c r="C2" s="22" t="s">
        <v>147</v>
      </c>
      <c r="D2" s="22" t="s">
        <v>148</v>
      </c>
      <c r="E2" s="22" t="s">
        <v>149</v>
      </c>
      <c r="F2" s="22" t="s">
        <v>150</v>
      </c>
      <c r="G2" s="22" t="s">
        <v>137</v>
      </c>
    </row>
    <row r="3" customFormat="false" ht="15" hidden="false" customHeight="true" outlineLevel="0" collapsed="false">
      <c r="A3" s="104" t="s">
        <v>151</v>
      </c>
      <c r="B3" s="104" t="s">
        <v>152</v>
      </c>
      <c r="C3" s="104" t="s">
        <v>153</v>
      </c>
      <c r="D3" s="81" t="s">
        <v>154</v>
      </c>
      <c r="E3" s="105" t="n">
        <v>25000</v>
      </c>
      <c r="F3" s="106" t="n">
        <v>46143</v>
      </c>
      <c r="G3" s="104" t="s">
        <v>155</v>
      </c>
    </row>
    <row r="4" customFormat="false" ht="15" hidden="false" customHeight="true" outlineLevel="0" collapsed="false">
      <c r="A4" s="104" t="s">
        <v>156</v>
      </c>
      <c r="B4" s="104" t="s">
        <v>152</v>
      </c>
      <c r="C4" s="104" t="s">
        <v>157</v>
      </c>
      <c r="D4" s="81" t="s">
        <v>158</v>
      </c>
      <c r="E4" s="105" t="n">
        <v>50000</v>
      </c>
      <c r="F4" s="106" t="n">
        <v>46143</v>
      </c>
      <c r="G4" s="104" t="s">
        <v>159</v>
      </c>
    </row>
    <row r="5" customFormat="false" ht="15" hidden="false" customHeight="true" outlineLevel="0" collapsed="false">
      <c r="A5" s="107"/>
      <c r="B5" s="107"/>
      <c r="C5" s="107"/>
      <c r="D5" s="98"/>
      <c r="E5" s="11"/>
      <c r="F5" s="106"/>
      <c r="G5" s="107"/>
    </row>
    <row r="6" customFormat="false" ht="15" hidden="false" customHeight="true" outlineLevel="0" collapsed="false">
      <c r="A6" s="107"/>
      <c r="B6" s="107"/>
      <c r="C6" s="107"/>
      <c r="D6" s="98"/>
      <c r="E6" s="11"/>
      <c r="F6" s="106"/>
      <c r="G6" s="107"/>
    </row>
    <row r="7" customFormat="false" ht="15" hidden="false" customHeight="true" outlineLevel="0" collapsed="false">
      <c r="A7" s="107"/>
      <c r="B7" s="107"/>
      <c r="C7" s="107"/>
      <c r="D7" s="98"/>
      <c r="E7" s="11"/>
      <c r="F7" s="106"/>
      <c r="G7" s="107"/>
    </row>
    <row r="8" customFormat="false" ht="15" hidden="false" customHeight="true" outlineLevel="0" collapsed="false">
      <c r="A8" s="107"/>
      <c r="B8" s="107"/>
      <c r="C8" s="107"/>
      <c r="D8" s="98"/>
      <c r="E8" s="11"/>
      <c r="F8" s="106"/>
      <c r="G8" s="107"/>
    </row>
    <row r="9" customFormat="false" ht="15" hidden="false" customHeight="true" outlineLevel="0" collapsed="false">
      <c r="A9" s="107"/>
      <c r="B9" s="107"/>
      <c r="C9" s="107"/>
      <c r="D9" s="98"/>
      <c r="E9" s="11"/>
      <c r="F9" s="106"/>
      <c r="G9" s="107"/>
    </row>
    <row r="10" customFormat="false" ht="15" hidden="false" customHeight="true" outlineLevel="0" collapsed="false">
      <c r="A10" s="107"/>
      <c r="B10" s="107"/>
      <c r="C10" s="107"/>
      <c r="D10" s="98"/>
      <c r="E10" s="11"/>
      <c r="F10" s="106"/>
      <c r="G10" s="107"/>
    </row>
    <row r="11" customFormat="false" ht="15" hidden="false" customHeight="true" outlineLevel="0" collapsed="false">
      <c r="A11" s="107"/>
      <c r="B11" s="107"/>
      <c r="C11" s="107"/>
      <c r="D11" s="98"/>
      <c r="E11" s="11"/>
      <c r="F11" s="106"/>
      <c r="G11" s="107"/>
    </row>
    <row r="12" customFormat="false" ht="15" hidden="false" customHeight="true" outlineLevel="0" collapsed="false">
      <c r="A12" s="107"/>
      <c r="B12" s="107"/>
      <c r="C12" s="107"/>
      <c r="D12" s="98"/>
      <c r="E12" s="11"/>
      <c r="F12" s="108"/>
      <c r="G12" s="107"/>
    </row>
    <row r="13" customFormat="false" ht="15" hidden="false" customHeight="true" outlineLevel="0" collapsed="false">
      <c r="A13" s="107"/>
      <c r="B13" s="107"/>
      <c r="C13" s="107"/>
      <c r="D13" s="98"/>
      <c r="E13" s="11"/>
      <c r="F13" s="106"/>
      <c r="G13" s="107"/>
    </row>
    <row r="14" customFormat="false" ht="15" hidden="false" customHeight="true" outlineLevel="0" collapsed="false">
      <c r="A14" s="107"/>
      <c r="B14" s="107"/>
      <c r="C14" s="107"/>
      <c r="D14" s="98"/>
      <c r="E14" s="11"/>
      <c r="F14" s="108"/>
      <c r="G14" s="107"/>
    </row>
    <row r="15" customFormat="false" ht="15" hidden="false" customHeight="true" outlineLevel="0" collapsed="false">
      <c r="A15" s="107"/>
      <c r="B15" s="107"/>
      <c r="C15" s="107"/>
      <c r="D15" s="98"/>
      <c r="E15" s="11"/>
      <c r="F15" s="106"/>
      <c r="G15" s="107"/>
    </row>
    <row r="16" customFormat="false" ht="15" hidden="false" customHeight="true" outlineLevel="0" collapsed="false">
      <c r="A16" s="107"/>
      <c r="B16" s="107"/>
      <c r="C16" s="107"/>
      <c r="D16" s="98"/>
      <c r="E16" s="11"/>
      <c r="F16" s="108"/>
      <c r="G16" s="107"/>
    </row>
    <row r="17" customFormat="false" ht="15" hidden="false" customHeight="true" outlineLevel="0" collapsed="false">
      <c r="A17" s="107"/>
      <c r="B17" s="107"/>
      <c r="C17" s="107"/>
      <c r="D17" s="98"/>
      <c r="E17" s="11"/>
      <c r="F17" s="106"/>
      <c r="G17" s="107"/>
    </row>
    <row r="18" customFormat="false" ht="15" hidden="false" customHeight="true" outlineLevel="0" collapsed="false">
      <c r="A18" s="107"/>
      <c r="B18" s="107"/>
      <c r="C18" s="107"/>
      <c r="D18" s="98"/>
      <c r="E18" s="11"/>
      <c r="F18" s="108"/>
      <c r="G18" s="107"/>
    </row>
    <row r="19" customFormat="false" ht="15" hidden="false" customHeight="true" outlineLevel="0" collapsed="false">
      <c r="A19" s="107"/>
      <c r="B19" s="107"/>
      <c r="C19" s="107"/>
      <c r="D19" s="98"/>
      <c r="E19" s="11"/>
      <c r="F19" s="106"/>
      <c r="G19" s="107"/>
    </row>
    <row r="21" customFormat="false" ht="17.25" hidden="false" customHeight="true" outlineLevel="0" collapsed="false">
      <c r="D21" s="109" t="s">
        <v>160</v>
      </c>
      <c r="E21" s="13" t="n">
        <f aca="false">SUM(E3:E19)</f>
        <v>75000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G1"/>
  </mergeCells>
  <dataValidations count="1">
    <dataValidation allowBlank="true" errorStyle="stop" operator="between" showDropDown="false" showErrorMessage="false" showInputMessage="false" sqref="C3:C19" type="list">
      <formula1>"Checking,Savings,Money Market,CD,Brokerage,Cash,HSA,Other"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8"/>
    <col collapsed="false" customWidth="true" hidden="false" outlineLevel="0" max="3" min="3" style="1" width="18"/>
    <col collapsed="false" customWidth="true" hidden="false" outlineLevel="0" max="8" min="4" style="1" width="14"/>
    <col collapsed="false" customWidth="true" hidden="false" outlineLevel="0" max="9" min="9" style="1" width="30"/>
  </cols>
  <sheetData>
    <row r="1" customFormat="false" ht="27.75" hidden="false" customHeight="true" outlineLevel="0" collapsed="false">
      <c r="A1" s="2" t="s">
        <v>161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162</v>
      </c>
      <c r="B2" s="3"/>
      <c r="C2" s="3"/>
      <c r="D2" s="3"/>
      <c r="E2" s="3"/>
      <c r="F2" s="3"/>
      <c r="G2" s="3"/>
      <c r="H2" s="3"/>
      <c r="I2" s="3"/>
    </row>
    <row r="4" customFormat="false" ht="21.75" hidden="false" customHeight="true" outlineLevel="0" collapsed="false">
      <c r="A4" s="5" t="s">
        <v>163</v>
      </c>
      <c r="B4" s="5"/>
      <c r="C4" s="5"/>
      <c r="D4" s="5"/>
      <c r="E4" s="5"/>
      <c r="F4" s="5"/>
      <c r="G4" s="5"/>
      <c r="H4" s="5"/>
      <c r="I4" s="5"/>
    </row>
    <row r="5" customFormat="false" ht="27.75" hidden="false" customHeight="true" outlineLevel="0" collapsed="false">
      <c r="A5" s="110" t="s">
        <v>23</v>
      </c>
      <c r="B5" s="110" t="s">
        <v>164</v>
      </c>
      <c r="C5" s="110" t="s">
        <v>165</v>
      </c>
      <c r="D5" s="110" t="s">
        <v>122</v>
      </c>
      <c r="E5" s="110" t="s">
        <v>166</v>
      </c>
      <c r="F5" s="110" t="s">
        <v>167</v>
      </c>
      <c r="G5" s="110" t="s">
        <v>27</v>
      </c>
      <c r="H5" s="110" t="s">
        <v>168</v>
      </c>
      <c r="I5" s="110" t="s">
        <v>137</v>
      </c>
    </row>
    <row r="6" customFormat="false" ht="15" hidden="false" customHeight="true" outlineLevel="0" collapsed="false">
      <c r="A6" s="111" t="n">
        <v>1</v>
      </c>
      <c r="B6" s="91" t="s">
        <v>169</v>
      </c>
      <c r="C6" s="93"/>
      <c r="D6" s="77" t="n">
        <v>35000</v>
      </c>
      <c r="E6" s="77" t="n">
        <v>28000</v>
      </c>
      <c r="F6" s="77" t="n">
        <v>12000</v>
      </c>
      <c r="G6" s="80" t="n">
        <f aca="false">IFERROR(E6-F6,0)</f>
        <v>16000</v>
      </c>
      <c r="H6" s="112" t="n">
        <v>45000</v>
      </c>
      <c r="I6" s="91" t="s">
        <v>170</v>
      </c>
    </row>
    <row r="7" customFormat="false" ht="15" hidden="false" customHeight="true" outlineLevel="0" collapsed="false">
      <c r="A7" s="90" t="n">
        <v>2</v>
      </c>
      <c r="B7" s="93"/>
      <c r="C7" s="93"/>
      <c r="D7" s="100"/>
      <c r="E7" s="100"/>
      <c r="F7" s="100"/>
      <c r="G7" s="80" t="n">
        <f aca="false">IFERROR(E7-F7,0)</f>
        <v>0</v>
      </c>
      <c r="H7" s="113"/>
      <c r="I7" s="93"/>
    </row>
    <row r="8" customFormat="false" ht="15" hidden="false" customHeight="true" outlineLevel="0" collapsed="false">
      <c r="A8" s="111" t="n">
        <v>3</v>
      </c>
      <c r="B8" s="93"/>
      <c r="C8" s="93"/>
      <c r="D8" s="100"/>
      <c r="E8" s="100"/>
      <c r="F8" s="100"/>
      <c r="G8" s="80" t="n">
        <f aca="false">IFERROR(E8-F8,0)</f>
        <v>0</v>
      </c>
      <c r="H8" s="113"/>
      <c r="I8" s="93"/>
    </row>
    <row r="9" customFormat="false" ht="15" hidden="false" customHeight="true" outlineLevel="0" collapsed="false">
      <c r="A9" s="90" t="n">
        <v>4</v>
      </c>
      <c r="B9" s="93"/>
      <c r="C9" s="93"/>
      <c r="D9" s="100"/>
      <c r="E9" s="100"/>
      <c r="F9" s="100"/>
      <c r="G9" s="80" t="n">
        <f aca="false">IFERROR(E9-F9,0)</f>
        <v>0</v>
      </c>
      <c r="H9" s="113"/>
      <c r="I9" s="93"/>
    </row>
    <row r="10" customFormat="false" ht="15" hidden="false" customHeight="true" outlineLevel="0" collapsed="false">
      <c r="A10" s="111" t="n">
        <v>5</v>
      </c>
      <c r="B10" s="93"/>
      <c r="C10" s="93"/>
      <c r="D10" s="100"/>
      <c r="E10" s="100"/>
      <c r="F10" s="100"/>
      <c r="G10" s="80" t="n">
        <f aca="false">IFERROR(E10-F10,0)</f>
        <v>0</v>
      </c>
      <c r="H10" s="113"/>
      <c r="I10" s="93"/>
    </row>
    <row r="11" customFormat="false" ht="15" hidden="false" customHeight="true" outlineLevel="0" collapsed="false">
      <c r="A11" s="90" t="n">
        <v>6</v>
      </c>
      <c r="B11" s="93"/>
      <c r="C11" s="93"/>
      <c r="D11" s="100"/>
      <c r="E11" s="100"/>
      <c r="F11" s="100"/>
      <c r="G11" s="80" t="n">
        <f aca="false">IFERROR(E11-F11,0)</f>
        <v>0</v>
      </c>
      <c r="H11" s="113"/>
      <c r="I11" s="93"/>
    </row>
    <row r="12" customFormat="false" ht="15" hidden="false" customHeight="true" outlineLevel="0" collapsed="false">
      <c r="A12" s="111" t="n">
        <v>7</v>
      </c>
      <c r="B12" s="93"/>
      <c r="C12" s="93"/>
      <c r="D12" s="100"/>
      <c r="E12" s="100"/>
      <c r="F12" s="100"/>
      <c r="G12" s="80" t="n">
        <f aca="false">IFERROR(E12-F12,0)</f>
        <v>0</v>
      </c>
      <c r="H12" s="113"/>
      <c r="I12" s="93"/>
    </row>
    <row r="13" customFormat="false" ht="15" hidden="false" customHeight="true" outlineLevel="0" collapsed="false">
      <c r="A13" s="90" t="n">
        <v>8</v>
      </c>
      <c r="B13" s="93"/>
      <c r="C13" s="93"/>
      <c r="D13" s="100"/>
      <c r="E13" s="100"/>
      <c r="F13" s="100"/>
      <c r="G13" s="80" t="n">
        <f aca="false">IFERROR(E13-F13,0)</f>
        <v>0</v>
      </c>
      <c r="H13" s="113"/>
      <c r="I13" s="93"/>
    </row>
    <row r="14" customFormat="false" ht="17.25" hidden="false" customHeight="true" outlineLevel="0" collapsed="false">
      <c r="D14" s="54"/>
      <c r="E14" s="114"/>
      <c r="F14" s="54" t="s">
        <v>171</v>
      </c>
      <c r="G14" s="115" t="n">
        <f aca="false">SUM(G6:G13)</f>
        <v>16000</v>
      </c>
    </row>
    <row r="16" customFormat="false" ht="21.75" hidden="false" customHeight="true" outlineLevel="0" collapsed="false">
      <c r="A16" s="30" t="s">
        <v>172</v>
      </c>
      <c r="B16" s="30"/>
      <c r="C16" s="30"/>
      <c r="D16" s="30"/>
      <c r="E16" s="30"/>
      <c r="F16" s="30"/>
      <c r="G16" s="30"/>
      <c r="H16" s="30"/>
      <c r="I16" s="30"/>
    </row>
    <row r="17" customFormat="false" ht="27.75" hidden="false" customHeight="true" outlineLevel="0" collapsed="false">
      <c r="A17" s="116" t="s">
        <v>23</v>
      </c>
      <c r="B17" s="116" t="s">
        <v>173</v>
      </c>
      <c r="C17" s="116" t="s">
        <v>174</v>
      </c>
      <c r="D17" s="116" t="s">
        <v>175</v>
      </c>
      <c r="E17" s="116" t="s">
        <v>176</v>
      </c>
      <c r="F17" s="116" t="s">
        <v>177</v>
      </c>
      <c r="G17" s="116" t="s">
        <v>178</v>
      </c>
      <c r="H17" s="116" t="s">
        <v>179</v>
      </c>
      <c r="I17" s="116" t="s">
        <v>180</v>
      </c>
    </row>
    <row r="18" customFormat="false" ht="15" hidden="false" customHeight="true" outlineLevel="0" collapsed="false">
      <c r="A18" s="111" t="n">
        <v>1</v>
      </c>
      <c r="B18" s="93"/>
      <c r="C18" s="93"/>
      <c r="D18" s="117"/>
      <c r="E18" s="101"/>
      <c r="F18" s="101"/>
      <c r="G18" s="118" t="n">
        <f aca="false">IFERROR(D18*E18,0)</f>
        <v>0</v>
      </c>
      <c r="H18" s="80" t="n">
        <f aca="false">IFERROR(D18*F18,0)</f>
        <v>0</v>
      </c>
      <c r="I18" s="93"/>
    </row>
    <row r="19" customFormat="false" ht="15" hidden="false" customHeight="true" outlineLevel="0" collapsed="false">
      <c r="A19" s="90" t="n">
        <v>2</v>
      </c>
      <c r="B19" s="91" t="s">
        <v>181</v>
      </c>
      <c r="C19" s="91" t="s">
        <v>182</v>
      </c>
      <c r="D19" s="119" t="n">
        <v>1</v>
      </c>
      <c r="E19" s="94" t="n">
        <v>1900</v>
      </c>
      <c r="F19" s="94" t="n">
        <v>2300</v>
      </c>
      <c r="G19" s="118" t="n">
        <f aca="false">IFERROR(D19*E19,0)</f>
        <v>1900</v>
      </c>
      <c r="H19" s="80" t="n">
        <f aca="false">IFERROR(D19*F19,0)</f>
        <v>2300</v>
      </c>
      <c r="I19" s="91" t="s">
        <v>183</v>
      </c>
    </row>
    <row r="20" customFormat="false" ht="15" hidden="false" customHeight="true" outlineLevel="0" collapsed="false">
      <c r="A20" s="111" t="n">
        <v>3</v>
      </c>
      <c r="B20" s="93"/>
      <c r="C20" s="93"/>
      <c r="D20" s="117"/>
      <c r="E20" s="101"/>
      <c r="F20" s="101"/>
      <c r="G20" s="118" t="n">
        <f aca="false">IFERROR(D20*E20,0)</f>
        <v>0</v>
      </c>
      <c r="H20" s="80" t="n">
        <f aca="false">IFERROR(D20*F20,0)</f>
        <v>0</v>
      </c>
      <c r="I20" s="93"/>
    </row>
    <row r="21" customFormat="false" ht="15" hidden="false" customHeight="true" outlineLevel="0" collapsed="false">
      <c r="A21" s="90" t="n">
        <v>4</v>
      </c>
      <c r="B21" s="93"/>
      <c r="C21" s="93"/>
      <c r="D21" s="117"/>
      <c r="E21" s="101"/>
      <c r="F21" s="101"/>
      <c r="G21" s="118" t="n">
        <f aca="false">IFERROR(D21*E21,0)</f>
        <v>0</v>
      </c>
      <c r="H21" s="80" t="n">
        <f aca="false">IFERROR(D21*F21,0)</f>
        <v>0</v>
      </c>
      <c r="I21" s="93"/>
    </row>
    <row r="22" customFormat="false" ht="15" hidden="false" customHeight="true" outlineLevel="0" collapsed="false">
      <c r="A22" s="111" t="n">
        <v>5</v>
      </c>
      <c r="B22" s="93"/>
      <c r="C22" s="93"/>
      <c r="D22" s="117"/>
      <c r="E22" s="101"/>
      <c r="F22" s="101"/>
      <c r="G22" s="118" t="n">
        <f aca="false">IFERROR(D22*E22,0)</f>
        <v>0</v>
      </c>
      <c r="H22" s="80" t="n">
        <f aca="false">IFERROR(D22*F22,0)</f>
        <v>0</v>
      </c>
      <c r="I22" s="93"/>
    </row>
    <row r="23" customFormat="false" ht="15" hidden="false" customHeight="true" outlineLevel="0" collapsed="false">
      <c r="A23" s="90" t="n">
        <v>6</v>
      </c>
      <c r="B23" s="93"/>
      <c r="C23" s="93"/>
      <c r="D23" s="117"/>
      <c r="E23" s="101"/>
      <c r="F23" s="101"/>
      <c r="G23" s="118" t="n">
        <f aca="false">IFERROR(D23*E23,0)</f>
        <v>0</v>
      </c>
      <c r="H23" s="80" t="n">
        <f aca="false">IFERROR(D23*F23,0)</f>
        <v>0</v>
      </c>
      <c r="I23" s="93"/>
    </row>
    <row r="24" customFormat="false" ht="15" hidden="false" customHeight="true" outlineLevel="0" collapsed="false">
      <c r="A24" s="111" t="n">
        <v>7</v>
      </c>
      <c r="B24" s="93"/>
      <c r="C24" s="93"/>
      <c r="D24" s="117"/>
      <c r="E24" s="101"/>
      <c r="F24" s="101"/>
      <c r="G24" s="118" t="n">
        <f aca="false">IFERROR(D24*E24,0)</f>
        <v>0</v>
      </c>
      <c r="H24" s="80" t="n">
        <f aca="false">IFERROR(D24*F24,0)</f>
        <v>0</v>
      </c>
      <c r="I24" s="93"/>
    </row>
    <row r="25" customFormat="false" ht="15" hidden="false" customHeight="true" outlineLevel="0" collapsed="false">
      <c r="A25" s="90" t="n">
        <v>8</v>
      </c>
      <c r="B25" s="93"/>
      <c r="C25" s="93"/>
      <c r="D25" s="117"/>
      <c r="E25" s="101"/>
      <c r="F25" s="101"/>
      <c r="G25" s="118" t="n">
        <f aca="false">IFERROR(D25*E25,0)</f>
        <v>0</v>
      </c>
      <c r="H25" s="80" t="n">
        <f aca="false">IFERROR(D25*F25,0)</f>
        <v>0</v>
      </c>
      <c r="I25" s="93"/>
    </row>
    <row r="26" customFormat="false" ht="17.25" hidden="false" customHeight="true" outlineLevel="0" collapsed="false">
      <c r="G26" s="54" t="s">
        <v>184</v>
      </c>
      <c r="H26" s="103" t="n">
        <f aca="false">SUM(H18:H25)</f>
        <v>2300</v>
      </c>
    </row>
    <row r="28" customFormat="false" ht="21.75" hidden="false" customHeight="true" outlineLevel="0" collapsed="false">
      <c r="A28" s="18" t="s">
        <v>185</v>
      </c>
      <c r="B28" s="18"/>
      <c r="C28" s="18"/>
      <c r="D28" s="18"/>
      <c r="E28" s="18"/>
      <c r="F28" s="18"/>
      <c r="G28" s="18"/>
      <c r="H28" s="18"/>
      <c r="I28" s="18"/>
    </row>
    <row r="29" customFormat="false" ht="27.75" hidden="false" customHeight="true" outlineLevel="0" collapsed="false">
      <c r="A29" s="22" t="s">
        <v>23</v>
      </c>
      <c r="B29" s="22" t="s">
        <v>186</v>
      </c>
      <c r="C29" s="22" t="s">
        <v>187</v>
      </c>
      <c r="D29" s="22" t="s">
        <v>188</v>
      </c>
      <c r="E29" s="22" t="s">
        <v>189</v>
      </c>
      <c r="F29" s="22" t="s">
        <v>190</v>
      </c>
      <c r="G29" s="22" t="s">
        <v>179</v>
      </c>
      <c r="H29" s="22" t="s">
        <v>191</v>
      </c>
      <c r="I29" s="22" t="s">
        <v>137</v>
      </c>
    </row>
    <row r="30" customFormat="false" ht="15" hidden="false" customHeight="true" outlineLevel="0" collapsed="false">
      <c r="A30" s="111" t="n">
        <v>1</v>
      </c>
      <c r="B30" s="91" t="s">
        <v>192</v>
      </c>
      <c r="C30" s="91" t="s">
        <v>193</v>
      </c>
      <c r="D30" s="119" t="n">
        <v>10</v>
      </c>
      <c r="E30" s="77" t="n">
        <v>1500</v>
      </c>
      <c r="F30" s="94" t="n">
        <v>175</v>
      </c>
      <c r="G30" s="80" t="n">
        <f aca="false">IFERROR(D30*F30,0)</f>
        <v>1750</v>
      </c>
      <c r="H30" s="118" t="n">
        <f aca="false">IFERROR(G30-E30,0)</f>
        <v>250</v>
      </c>
      <c r="I30" s="91" t="s">
        <v>194</v>
      </c>
    </row>
    <row r="31" customFormat="false" ht="15" hidden="false" customHeight="true" outlineLevel="0" collapsed="false">
      <c r="A31" s="90" t="n">
        <v>2</v>
      </c>
      <c r="B31" s="93"/>
      <c r="C31" s="93"/>
      <c r="D31" s="117"/>
      <c r="E31" s="100"/>
      <c r="F31" s="101"/>
      <c r="G31" s="80" t="n">
        <f aca="false">IFERROR(D31*F31,0)</f>
        <v>0</v>
      </c>
      <c r="H31" s="118" t="n">
        <f aca="false">IFERROR(G31-E31,0)</f>
        <v>0</v>
      </c>
      <c r="I31" s="93"/>
    </row>
    <row r="32" customFormat="false" ht="15" hidden="false" customHeight="true" outlineLevel="0" collapsed="false">
      <c r="A32" s="111" t="n">
        <v>3</v>
      </c>
      <c r="B32" s="93"/>
      <c r="C32" s="93"/>
      <c r="D32" s="117"/>
      <c r="E32" s="100"/>
      <c r="F32" s="101"/>
      <c r="G32" s="80" t="n">
        <f aca="false">IFERROR(D32*F32,0)</f>
        <v>0</v>
      </c>
      <c r="H32" s="118" t="n">
        <f aca="false">IFERROR(G32-E32,0)</f>
        <v>0</v>
      </c>
      <c r="I32" s="93"/>
    </row>
    <row r="33" customFormat="false" ht="15" hidden="false" customHeight="true" outlineLevel="0" collapsed="false">
      <c r="A33" s="90" t="n">
        <v>4</v>
      </c>
      <c r="B33" s="93"/>
      <c r="C33" s="93"/>
      <c r="D33" s="117"/>
      <c r="E33" s="100"/>
      <c r="F33" s="101"/>
      <c r="G33" s="80" t="n">
        <f aca="false">IFERROR(D33*F33,0)</f>
        <v>0</v>
      </c>
      <c r="H33" s="118" t="n">
        <f aca="false">IFERROR(G33-E33,0)</f>
        <v>0</v>
      </c>
      <c r="I33" s="93"/>
    </row>
    <row r="34" customFormat="false" ht="15" hidden="false" customHeight="true" outlineLevel="0" collapsed="false">
      <c r="A34" s="111" t="n">
        <v>5</v>
      </c>
      <c r="B34" s="93"/>
      <c r="C34" s="93"/>
      <c r="D34" s="117"/>
      <c r="E34" s="100"/>
      <c r="F34" s="101"/>
      <c r="G34" s="80" t="n">
        <f aca="false">IFERROR(D34*F34,0)</f>
        <v>0</v>
      </c>
      <c r="H34" s="118" t="n">
        <f aca="false">IFERROR(G34-E34,0)</f>
        <v>0</v>
      </c>
      <c r="I34" s="93"/>
    </row>
    <row r="35" customFormat="false" ht="15" hidden="false" customHeight="true" outlineLevel="0" collapsed="false">
      <c r="A35" s="90" t="n">
        <v>6</v>
      </c>
      <c r="B35" s="93"/>
      <c r="C35" s="93"/>
      <c r="D35" s="117"/>
      <c r="E35" s="100"/>
      <c r="F35" s="101"/>
      <c r="G35" s="80" t="n">
        <f aca="false">IFERROR(D35*F35,0)</f>
        <v>0</v>
      </c>
      <c r="H35" s="118" t="n">
        <f aca="false">IFERROR(G35-E35,0)</f>
        <v>0</v>
      </c>
      <c r="I35" s="93"/>
    </row>
    <row r="36" customFormat="false" ht="15" hidden="false" customHeight="true" outlineLevel="0" collapsed="false">
      <c r="A36" s="111" t="n">
        <v>7</v>
      </c>
      <c r="B36" s="93"/>
      <c r="C36" s="93"/>
      <c r="D36" s="117"/>
      <c r="E36" s="100"/>
      <c r="F36" s="101"/>
      <c r="G36" s="80" t="n">
        <f aca="false">IFERROR(D36*F36,0)</f>
        <v>0</v>
      </c>
      <c r="H36" s="118" t="n">
        <f aca="false">IFERROR(G36-E36,0)</f>
        <v>0</v>
      </c>
      <c r="I36" s="93"/>
    </row>
    <row r="37" customFormat="false" ht="15" hidden="false" customHeight="true" outlineLevel="0" collapsed="false">
      <c r="A37" s="90" t="n">
        <v>8</v>
      </c>
      <c r="B37" s="93"/>
      <c r="C37" s="93"/>
      <c r="D37" s="117"/>
      <c r="E37" s="100"/>
      <c r="F37" s="101"/>
      <c r="G37" s="80" t="n">
        <f aca="false">IFERROR(D37*F37,0)</f>
        <v>0</v>
      </c>
      <c r="H37" s="118" t="n">
        <f aca="false">IFERROR(G37-E37,0)</f>
        <v>0</v>
      </c>
      <c r="I37" s="93"/>
    </row>
    <row r="38" customFormat="false" ht="15" hidden="false" customHeight="true" outlineLevel="0" collapsed="false">
      <c r="A38" s="111" t="n">
        <v>9</v>
      </c>
      <c r="B38" s="93"/>
      <c r="C38" s="93"/>
      <c r="D38" s="117"/>
      <c r="E38" s="100"/>
      <c r="F38" s="101"/>
      <c r="G38" s="80" t="n">
        <f aca="false">IFERROR(D38*F38,0)</f>
        <v>0</v>
      </c>
      <c r="H38" s="118" t="n">
        <f aca="false">IFERROR(G38-E38,0)</f>
        <v>0</v>
      </c>
      <c r="I38" s="93"/>
    </row>
    <row r="39" customFormat="false" ht="15" hidden="false" customHeight="true" outlineLevel="0" collapsed="false">
      <c r="A39" s="90" t="n">
        <v>10</v>
      </c>
      <c r="B39" s="93"/>
      <c r="C39" s="93"/>
      <c r="D39" s="117"/>
      <c r="E39" s="100"/>
      <c r="F39" s="101"/>
      <c r="G39" s="80" t="n">
        <f aca="false">IFERROR(D39*F39,0)</f>
        <v>0</v>
      </c>
      <c r="H39" s="118" t="n">
        <f aca="false">IFERROR(G39-E39,0)</f>
        <v>0</v>
      </c>
      <c r="I39" s="93"/>
    </row>
    <row r="40" customFormat="false" ht="15" hidden="false" customHeight="true" outlineLevel="0" collapsed="false">
      <c r="A40" s="111" t="n">
        <v>11</v>
      </c>
      <c r="B40" s="93"/>
      <c r="C40" s="93"/>
      <c r="D40" s="117"/>
      <c r="E40" s="100"/>
      <c r="F40" s="101"/>
      <c r="G40" s="80" t="n">
        <f aca="false">IFERROR(D40*F40,0)</f>
        <v>0</v>
      </c>
      <c r="H40" s="118" t="n">
        <f aca="false">IFERROR(G40-E40,0)</f>
        <v>0</v>
      </c>
      <c r="I40" s="93"/>
    </row>
    <row r="41" customFormat="false" ht="15" hidden="false" customHeight="true" outlineLevel="0" collapsed="false">
      <c r="A41" s="90" t="n">
        <v>12</v>
      </c>
      <c r="B41" s="93"/>
      <c r="C41" s="93"/>
      <c r="D41" s="117"/>
      <c r="E41" s="100"/>
      <c r="F41" s="101"/>
      <c r="G41" s="80" t="n">
        <f aca="false">IFERROR(D41*F41,0)</f>
        <v>0</v>
      </c>
      <c r="H41" s="118" t="n">
        <f aca="false">IFERROR(G41-E41,0)</f>
        <v>0</v>
      </c>
      <c r="I41" s="93"/>
    </row>
    <row r="42" customFormat="false" ht="17.25" hidden="false" customHeight="true" outlineLevel="0" collapsed="false">
      <c r="F42" s="54" t="s">
        <v>184</v>
      </c>
      <c r="G42" s="103" t="n">
        <f aca="false">SUM(G30:G41)</f>
        <v>1750</v>
      </c>
    </row>
    <row r="44" customFormat="false" ht="21.75" hidden="false" customHeight="true" outlineLevel="0" collapsed="false">
      <c r="A44" s="4" t="s">
        <v>195</v>
      </c>
      <c r="B44" s="4"/>
      <c r="C44" s="4"/>
      <c r="D44" s="4"/>
      <c r="E44" s="4"/>
      <c r="F44" s="4"/>
      <c r="G44" s="4"/>
      <c r="H44" s="4"/>
      <c r="I44" s="4"/>
    </row>
    <row r="45" customFormat="false" ht="27.75" hidden="false" customHeight="true" outlineLevel="0" collapsed="false">
      <c r="A45" s="31" t="s">
        <v>23</v>
      </c>
      <c r="B45" s="31" t="s">
        <v>196</v>
      </c>
      <c r="C45" s="31" t="s">
        <v>147</v>
      </c>
      <c r="D45" s="31" t="s">
        <v>197</v>
      </c>
      <c r="E45" s="31" t="s">
        <v>198</v>
      </c>
      <c r="F45" s="31" t="s">
        <v>199</v>
      </c>
      <c r="G45" s="31" t="s">
        <v>149</v>
      </c>
      <c r="H45" s="31" t="s">
        <v>200</v>
      </c>
      <c r="I45" s="31" t="s">
        <v>137</v>
      </c>
    </row>
    <row r="46" customFormat="false" ht="15" hidden="false" customHeight="true" outlineLevel="0" collapsed="false">
      <c r="A46" s="111" t="n">
        <v>1</v>
      </c>
      <c r="B46" s="91" t="s">
        <v>201</v>
      </c>
      <c r="C46" s="91" t="s">
        <v>202</v>
      </c>
      <c r="D46" s="81" t="s">
        <v>203</v>
      </c>
      <c r="E46" s="77" t="n">
        <v>6000</v>
      </c>
      <c r="F46" s="77" t="n">
        <v>3000</v>
      </c>
      <c r="G46" s="77" t="n">
        <v>50000</v>
      </c>
      <c r="H46" s="79" t="n">
        <v>1</v>
      </c>
      <c r="I46" s="91" t="s">
        <v>204</v>
      </c>
    </row>
    <row r="47" customFormat="false" ht="15" hidden="false" customHeight="true" outlineLevel="0" collapsed="false">
      <c r="A47" s="90" t="n">
        <v>2</v>
      </c>
      <c r="B47" s="93"/>
      <c r="C47" s="93"/>
      <c r="D47" s="98"/>
      <c r="E47" s="100"/>
      <c r="F47" s="100"/>
      <c r="G47" s="100"/>
      <c r="H47" s="70"/>
      <c r="I47" s="93"/>
    </row>
    <row r="48" customFormat="false" ht="15" hidden="false" customHeight="true" outlineLevel="0" collapsed="false">
      <c r="A48" s="111" t="n">
        <v>3</v>
      </c>
      <c r="B48" s="93"/>
      <c r="C48" s="93"/>
      <c r="D48" s="98"/>
      <c r="E48" s="100"/>
      <c r="F48" s="100"/>
      <c r="G48" s="100"/>
      <c r="H48" s="70"/>
      <c r="I48" s="93"/>
    </row>
    <row r="49" customFormat="false" ht="15" hidden="false" customHeight="true" outlineLevel="0" collapsed="false">
      <c r="A49" s="90" t="n">
        <v>4</v>
      </c>
      <c r="B49" s="93"/>
      <c r="C49" s="93"/>
      <c r="D49" s="98"/>
      <c r="E49" s="100"/>
      <c r="F49" s="100"/>
      <c r="G49" s="100"/>
      <c r="H49" s="70"/>
      <c r="I49" s="93"/>
    </row>
    <row r="50" customFormat="false" ht="15" hidden="false" customHeight="true" outlineLevel="0" collapsed="false">
      <c r="A50" s="111" t="n">
        <v>5</v>
      </c>
      <c r="B50" s="93"/>
      <c r="C50" s="93"/>
      <c r="D50" s="98"/>
      <c r="E50" s="100"/>
      <c r="F50" s="100"/>
      <c r="G50" s="100"/>
      <c r="H50" s="70"/>
      <c r="I50" s="93"/>
    </row>
    <row r="51" customFormat="false" ht="15" hidden="false" customHeight="true" outlineLevel="0" collapsed="false">
      <c r="A51" s="90" t="n">
        <v>6</v>
      </c>
      <c r="B51" s="93"/>
      <c r="C51" s="93"/>
      <c r="D51" s="98"/>
      <c r="E51" s="100"/>
      <c r="F51" s="100"/>
      <c r="G51" s="100"/>
      <c r="H51" s="70"/>
      <c r="I51" s="93"/>
    </row>
    <row r="52" customFormat="false" ht="17.25" hidden="false" customHeight="true" outlineLevel="0" collapsed="false">
      <c r="F52" s="54" t="s">
        <v>184</v>
      </c>
      <c r="G52" s="103" t="n">
        <f aca="false">SUM(G46:G51)</f>
        <v>50000</v>
      </c>
    </row>
    <row r="54" customFormat="false" ht="21.75" hidden="false" customHeight="true" outlineLevel="0" collapsed="false">
      <c r="A54" s="120" t="s">
        <v>205</v>
      </c>
      <c r="B54" s="120"/>
      <c r="C54" s="120"/>
      <c r="D54" s="120"/>
      <c r="E54" s="120"/>
      <c r="F54" s="120"/>
      <c r="G54" s="120"/>
      <c r="H54" s="120"/>
      <c r="I54" s="120"/>
    </row>
    <row r="55" customFormat="false" ht="27.75" hidden="false" customHeight="true" outlineLevel="0" collapsed="false">
      <c r="A55" s="121" t="s">
        <v>23</v>
      </c>
      <c r="B55" s="121" t="s">
        <v>173</v>
      </c>
      <c r="C55" s="121" t="s">
        <v>206</v>
      </c>
      <c r="D55" s="121" t="s">
        <v>122</v>
      </c>
      <c r="E55" s="121" t="s">
        <v>121</v>
      </c>
      <c r="F55" s="121" t="s">
        <v>179</v>
      </c>
      <c r="G55" s="121" t="s">
        <v>207</v>
      </c>
      <c r="H55" s="121" t="s">
        <v>208</v>
      </c>
      <c r="I55" s="121" t="s">
        <v>209</v>
      </c>
    </row>
    <row r="56" customFormat="false" ht="15" hidden="false" customHeight="true" outlineLevel="0" collapsed="false">
      <c r="A56" s="111" t="n">
        <v>1</v>
      </c>
      <c r="B56" s="91" t="s">
        <v>210</v>
      </c>
      <c r="C56" s="91" t="s">
        <v>211</v>
      </c>
      <c r="D56" s="77" t="n">
        <v>5000</v>
      </c>
      <c r="E56" s="92" t="n">
        <v>43905</v>
      </c>
      <c r="F56" s="77" t="n">
        <v>7500</v>
      </c>
      <c r="G56" s="77" t="n">
        <v>7500</v>
      </c>
      <c r="H56" s="81" t="s">
        <v>212</v>
      </c>
      <c r="I56" s="91" t="s">
        <v>213</v>
      </c>
    </row>
    <row r="57" customFormat="false" ht="15" hidden="false" customHeight="true" outlineLevel="0" collapsed="false">
      <c r="A57" s="90" t="n">
        <v>2</v>
      </c>
      <c r="B57" s="93"/>
      <c r="C57" s="93"/>
      <c r="D57" s="100"/>
      <c r="E57" s="99"/>
      <c r="F57" s="100"/>
      <c r="G57" s="100"/>
      <c r="H57" s="98"/>
      <c r="I57" s="93"/>
    </row>
    <row r="58" customFormat="false" ht="15" hidden="false" customHeight="true" outlineLevel="0" collapsed="false">
      <c r="A58" s="111" t="n">
        <v>3</v>
      </c>
      <c r="B58" s="93"/>
      <c r="C58" s="93"/>
      <c r="D58" s="100"/>
      <c r="E58" s="99"/>
      <c r="F58" s="100"/>
      <c r="G58" s="100"/>
      <c r="H58" s="98"/>
      <c r="I58" s="93"/>
    </row>
    <row r="59" customFormat="false" ht="15" hidden="false" customHeight="true" outlineLevel="0" collapsed="false">
      <c r="A59" s="90" t="n">
        <v>4</v>
      </c>
      <c r="B59" s="93"/>
      <c r="C59" s="93"/>
      <c r="D59" s="100"/>
      <c r="E59" s="99"/>
      <c r="F59" s="100"/>
      <c r="G59" s="100"/>
      <c r="H59" s="98"/>
      <c r="I59" s="93"/>
    </row>
    <row r="60" customFormat="false" ht="15" hidden="false" customHeight="true" outlineLevel="0" collapsed="false">
      <c r="A60" s="111" t="n">
        <v>5</v>
      </c>
      <c r="B60" s="93"/>
      <c r="C60" s="93"/>
      <c r="D60" s="100"/>
      <c r="E60" s="99"/>
      <c r="F60" s="100"/>
      <c r="G60" s="100"/>
      <c r="H60" s="98"/>
      <c r="I60" s="93"/>
    </row>
    <row r="61" customFormat="false" ht="15" hidden="false" customHeight="true" outlineLevel="0" collapsed="false">
      <c r="A61" s="90" t="n">
        <v>6</v>
      </c>
      <c r="B61" s="93"/>
      <c r="C61" s="93"/>
      <c r="D61" s="100"/>
      <c r="E61" s="99"/>
      <c r="F61" s="100"/>
      <c r="G61" s="100"/>
      <c r="H61" s="98"/>
      <c r="I61" s="93"/>
    </row>
    <row r="62" customFormat="false" ht="15" hidden="false" customHeight="true" outlineLevel="0" collapsed="false">
      <c r="A62" s="111" t="n">
        <v>7</v>
      </c>
      <c r="B62" s="93"/>
      <c r="C62" s="93"/>
      <c r="D62" s="100"/>
      <c r="E62" s="99"/>
      <c r="F62" s="100"/>
      <c r="G62" s="100"/>
      <c r="H62" s="98"/>
      <c r="I62" s="93"/>
    </row>
    <row r="63" customFormat="false" ht="15" hidden="false" customHeight="true" outlineLevel="0" collapsed="false">
      <c r="A63" s="90" t="n">
        <v>8</v>
      </c>
      <c r="B63" s="93"/>
      <c r="C63" s="93"/>
      <c r="D63" s="100"/>
      <c r="E63" s="99"/>
      <c r="F63" s="100"/>
      <c r="G63" s="100"/>
      <c r="H63" s="98"/>
      <c r="I63" s="93"/>
    </row>
    <row r="64" customFormat="false" ht="17.25" hidden="false" customHeight="true" outlineLevel="0" collapsed="false">
      <c r="E64" s="54" t="s">
        <v>184</v>
      </c>
      <c r="F64" s="103" t="n">
        <f aca="false">SUM(F56:F63)</f>
        <v>7500</v>
      </c>
    </row>
    <row r="66" customFormat="false" ht="21.75" hidden="false" customHeight="true" outlineLevel="0" collapsed="false">
      <c r="A66" s="122" t="s">
        <v>214</v>
      </c>
      <c r="B66" s="122"/>
      <c r="C66" s="122"/>
      <c r="D66" s="122"/>
      <c r="E66" s="122"/>
      <c r="F66" s="122"/>
      <c r="G66" s="122"/>
      <c r="H66" s="122"/>
      <c r="I66" s="122"/>
    </row>
    <row r="67" customFormat="false" ht="27.75" hidden="false" customHeight="true" outlineLevel="0" collapsed="false">
      <c r="A67" s="123" t="s">
        <v>23</v>
      </c>
      <c r="B67" s="123" t="s">
        <v>173</v>
      </c>
      <c r="C67" s="123" t="s">
        <v>206</v>
      </c>
      <c r="D67" s="123" t="s">
        <v>215</v>
      </c>
      <c r="E67" s="123" t="s">
        <v>122</v>
      </c>
      <c r="F67" s="123" t="s">
        <v>179</v>
      </c>
      <c r="G67" s="123" t="s">
        <v>207</v>
      </c>
      <c r="H67" s="123" t="s">
        <v>216</v>
      </c>
      <c r="I67" s="123" t="s">
        <v>137</v>
      </c>
    </row>
    <row r="68" customFormat="false" ht="15" hidden="false" customHeight="true" outlineLevel="0" collapsed="false">
      <c r="A68" s="111" t="n">
        <v>1</v>
      </c>
      <c r="B68" s="91" t="s">
        <v>217</v>
      </c>
      <c r="C68" s="91" t="s">
        <v>218</v>
      </c>
      <c r="D68" s="124" t="n">
        <v>1</v>
      </c>
      <c r="E68" s="77" t="n">
        <v>800</v>
      </c>
      <c r="F68" s="77" t="n">
        <v>600</v>
      </c>
      <c r="G68" s="100"/>
      <c r="H68" s="81" t="s">
        <v>219</v>
      </c>
      <c r="I68" s="91" t="s">
        <v>220</v>
      </c>
    </row>
    <row r="69" customFormat="false" ht="15" hidden="false" customHeight="true" outlineLevel="0" collapsed="false">
      <c r="A69" s="90" t="n">
        <v>2</v>
      </c>
      <c r="B69" s="93"/>
      <c r="C69" s="93"/>
      <c r="D69" s="125"/>
      <c r="E69" s="100"/>
      <c r="F69" s="100"/>
      <c r="G69" s="100"/>
      <c r="H69" s="98"/>
      <c r="I69" s="93"/>
    </row>
    <row r="70" customFormat="false" ht="15" hidden="false" customHeight="true" outlineLevel="0" collapsed="false">
      <c r="A70" s="111" t="n">
        <v>3</v>
      </c>
      <c r="B70" s="93"/>
      <c r="C70" s="93"/>
      <c r="D70" s="125"/>
      <c r="E70" s="100"/>
      <c r="F70" s="100"/>
      <c r="G70" s="100"/>
      <c r="H70" s="98"/>
      <c r="I70" s="93"/>
    </row>
    <row r="71" customFormat="false" ht="15" hidden="false" customHeight="true" outlineLevel="0" collapsed="false">
      <c r="A71" s="90" t="n">
        <v>4</v>
      </c>
      <c r="B71" s="93"/>
      <c r="C71" s="93"/>
      <c r="D71" s="125"/>
      <c r="E71" s="100"/>
      <c r="F71" s="100"/>
      <c r="G71" s="100"/>
      <c r="H71" s="98"/>
      <c r="I71" s="93"/>
    </row>
    <row r="72" customFormat="false" ht="15" hidden="false" customHeight="true" outlineLevel="0" collapsed="false">
      <c r="A72" s="111" t="n">
        <v>5</v>
      </c>
      <c r="B72" s="93"/>
      <c r="C72" s="93"/>
      <c r="D72" s="125"/>
      <c r="E72" s="100"/>
      <c r="F72" s="100"/>
      <c r="G72" s="100"/>
      <c r="H72" s="98"/>
      <c r="I72" s="93"/>
    </row>
    <row r="73" customFormat="false" ht="15" hidden="false" customHeight="true" outlineLevel="0" collapsed="false">
      <c r="A73" s="90" t="n">
        <v>6</v>
      </c>
      <c r="B73" s="93"/>
      <c r="C73" s="93"/>
      <c r="D73" s="125"/>
      <c r="E73" s="100"/>
      <c r="F73" s="100"/>
      <c r="G73" s="100"/>
      <c r="H73" s="98"/>
      <c r="I73" s="93"/>
    </row>
    <row r="74" customFormat="false" ht="15" hidden="false" customHeight="true" outlineLevel="0" collapsed="false">
      <c r="A74" s="111" t="n">
        <v>7</v>
      </c>
      <c r="B74" s="93"/>
      <c r="C74" s="93"/>
      <c r="D74" s="125"/>
      <c r="E74" s="100"/>
      <c r="F74" s="100"/>
      <c r="G74" s="100"/>
      <c r="H74" s="98"/>
      <c r="I74" s="93"/>
    </row>
    <row r="75" customFormat="false" ht="15" hidden="false" customHeight="true" outlineLevel="0" collapsed="false">
      <c r="A75" s="90" t="n">
        <v>8</v>
      </c>
      <c r="B75" s="93"/>
      <c r="C75" s="93"/>
      <c r="D75" s="125"/>
      <c r="E75" s="100"/>
      <c r="F75" s="100"/>
      <c r="G75" s="100"/>
      <c r="H75" s="98"/>
      <c r="I75" s="93"/>
    </row>
    <row r="76" customFormat="false" ht="15" hidden="false" customHeight="true" outlineLevel="0" collapsed="false">
      <c r="A76" s="111" t="n">
        <v>9</v>
      </c>
      <c r="B76" s="93"/>
      <c r="C76" s="93"/>
      <c r="D76" s="125"/>
      <c r="E76" s="100"/>
      <c r="F76" s="100"/>
      <c r="G76" s="100"/>
      <c r="H76" s="98"/>
      <c r="I76" s="93"/>
    </row>
    <row r="77" customFormat="false" ht="15" hidden="false" customHeight="true" outlineLevel="0" collapsed="false">
      <c r="A77" s="90" t="n">
        <v>10</v>
      </c>
      <c r="B77" s="93"/>
      <c r="C77" s="93"/>
      <c r="D77" s="125"/>
      <c r="E77" s="100"/>
      <c r="F77" s="100"/>
      <c r="G77" s="100"/>
      <c r="H77" s="98"/>
      <c r="I77" s="93"/>
    </row>
    <row r="78" customFormat="false" ht="17.25" hidden="false" customHeight="true" outlineLevel="0" collapsed="false">
      <c r="E78" s="54" t="s">
        <v>184</v>
      </c>
      <c r="F78" s="103" t="n">
        <f aca="false">SUM(F68:F77)</f>
        <v>600</v>
      </c>
    </row>
    <row r="80" customFormat="false" ht="24" hidden="false" customHeight="true" outlineLevel="0" collapsed="false">
      <c r="A80" s="16" t="s">
        <v>221</v>
      </c>
      <c r="B80" s="16"/>
      <c r="C80" s="16"/>
      <c r="D80" s="16"/>
      <c r="E80" s="16"/>
      <c r="F80" s="16"/>
      <c r="G80" s="16"/>
      <c r="H80" s="16"/>
      <c r="I80" s="16"/>
    </row>
    <row r="81" customFormat="false" ht="31.5" hidden="false" customHeight="true" outlineLevel="0" collapsed="false">
      <c r="A81" s="126" t="n">
        <f aca="false">G14+H26+G42+G52+F64+F78</f>
        <v>78150</v>
      </c>
      <c r="B81" s="126"/>
      <c r="C81" s="126"/>
      <c r="D81" s="126"/>
      <c r="E81" s="126"/>
      <c r="F81" s="126"/>
      <c r="G81" s="126"/>
      <c r="H81" s="126"/>
      <c r="I81" s="126"/>
    </row>
    <row r="82" customFormat="false" ht="31.5" hidden="false" customHeight="true" outlineLevel="0" collapsed="false">
      <c r="A82" s="126"/>
      <c r="B82" s="126"/>
      <c r="C82" s="126"/>
      <c r="D82" s="126"/>
      <c r="E82" s="126"/>
      <c r="F82" s="126"/>
      <c r="G82" s="126"/>
      <c r="H82" s="126"/>
      <c r="I82" s="126"/>
    </row>
    <row r="84" customFormat="false" ht="15" hidden="false" customHeight="true" outlineLevel="0" collapsed="false">
      <c r="A84" s="16" t="s">
        <v>222</v>
      </c>
      <c r="B84" s="16"/>
      <c r="C84" s="16"/>
      <c r="D84" s="16"/>
      <c r="E84" s="16"/>
      <c r="F84" s="16"/>
      <c r="G84" s="16"/>
      <c r="H84" s="16"/>
      <c r="I84" s="16"/>
    </row>
    <row r="85" customFormat="false" ht="17.25" hidden="false" customHeight="true" outlineLevel="0" collapsed="false">
      <c r="A85" s="127" t="s">
        <v>223</v>
      </c>
      <c r="B85" s="127"/>
      <c r="C85" s="127"/>
      <c r="D85" s="127"/>
      <c r="E85" s="127"/>
      <c r="F85" s="127"/>
      <c r="G85" s="127"/>
      <c r="H85" s="128" t="n">
        <f aca="false">G14</f>
        <v>16000</v>
      </c>
    </row>
    <row r="86" customFormat="false" ht="17.25" hidden="false" customHeight="true" outlineLevel="0" collapsed="false">
      <c r="A86" s="129" t="s">
        <v>224</v>
      </c>
      <c r="B86" s="129"/>
      <c r="C86" s="129"/>
      <c r="D86" s="129"/>
      <c r="E86" s="129"/>
      <c r="F86" s="129"/>
      <c r="G86" s="129"/>
      <c r="H86" s="128" t="n">
        <f aca="false">H26</f>
        <v>2300</v>
      </c>
    </row>
    <row r="87" customFormat="false" ht="17.25" hidden="false" customHeight="true" outlineLevel="0" collapsed="false">
      <c r="A87" s="130" t="s">
        <v>225</v>
      </c>
      <c r="B87" s="130"/>
      <c r="C87" s="130"/>
      <c r="D87" s="130"/>
      <c r="E87" s="130"/>
      <c r="F87" s="130"/>
      <c r="G87" s="130"/>
      <c r="H87" s="128" t="n">
        <f aca="false">G42</f>
        <v>1750</v>
      </c>
    </row>
    <row r="88" customFormat="false" ht="17.25" hidden="false" customHeight="true" outlineLevel="0" collapsed="false">
      <c r="A88" s="131" t="s">
        <v>226</v>
      </c>
      <c r="B88" s="131"/>
      <c r="C88" s="131"/>
      <c r="D88" s="131"/>
      <c r="E88" s="131"/>
      <c r="F88" s="131"/>
      <c r="G88" s="131"/>
      <c r="H88" s="128" t="n">
        <f aca="false">G52</f>
        <v>50000</v>
      </c>
    </row>
    <row r="89" customFormat="false" ht="17.25" hidden="false" customHeight="true" outlineLevel="0" collapsed="false">
      <c r="A89" s="132" t="s">
        <v>227</v>
      </c>
      <c r="B89" s="132"/>
      <c r="C89" s="132"/>
      <c r="D89" s="132"/>
      <c r="E89" s="132"/>
      <c r="F89" s="132"/>
      <c r="G89" s="132"/>
      <c r="H89" s="128" t="n">
        <f aca="false">F64</f>
        <v>7500</v>
      </c>
    </row>
    <row r="90" customFormat="false" ht="17.25" hidden="false" customHeight="true" outlineLevel="0" collapsed="false">
      <c r="A90" s="133" t="s">
        <v>228</v>
      </c>
      <c r="B90" s="133"/>
      <c r="C90" s="133"/>
      <c r="D90" s="133"/>
      <c r="E90" s="133"/>
      <c r="F90" s="133"/>
      <c r="G90" s="133"/>
      <c r="H90" s="128" t="n">
        <f aca="false">F78</f>
        <v>600</v>
      </c>
    </row>
  </sheetData>
  <mergeCells count="17">
    <mergeCell ref="A1:I1"/>
    <mergeCell ref="A2:I2"/>
    <mergeCell ref="A4:I4"/>
    <mergeCell ref="A16:I16"/>
    <mergeCell ref="A28:I28"/>
    <mergeCell ref="A44:I44"/>
    <mergeCell ref="A54:I54"/>
    <mergeCell ref="A66:I66"/>
    <mergeCell ref="A80:I80"/>
    <mergeCell ref="A81:I82"/>
    <mergeCell ref="A84:I84"/>
    <mergeCell ref="A85:G85"/>
    <mergeCell ref="A86:G86"/>
    <mergeCell ref="A87:G87"/>
    <mergeCell ref="A88:G88"/>
    <mergeCell ref="A89:G89"/>
    <mergeCell ref="A90:G90"/>
  </mergeCells>
  <dataValidations count="4">
    <dataValidation allowBlank="true" errorStyle="stop" operator="between" showDropDown="false" showErrorMessage="false" showInputMessage="false" sqref="C18:C25" type="list">
      <formula1>"Gold,Silver,Platinum,Palladium,Copper,Other"</formula1>
      <formula2>0</formula2>
    </dataValidation>
    <dataValidation allowBlank="true" errorStyle="stop" operator="between" showDropDown="false" showErrorMessage="false" showInputMessage="false" sqref="C46:C51" type="list">
      <formula1>"401(k),Traditional IRA,Roth IRA,SEP IRA,Solo 401(k),HSA,Pension,Other"</formula1>
      <formula2>0</formula2>
    </dataValidation>
    <dataValidation allowBlank="true" errorStyle="stop" operator="between" showDropDown="false" showErrorMessage="false" showInputMessage="false" sqref="C56:C63" type="list">
      <formula1>"Jewelry,Watch,Art,Coin,Sports Memorabilia,Wine/Spirits,Vintage,Other"</formula1>
      <formula2>0</formula2>
    </dataValidation>
    <dataValidation allowBlank="true" errorStyle="stop" operator="between" showDropDown="false" showErrorMessage="false" showInputMessage="false" sqref="C68:C77" type="list">
      <formula1>"Firearm,Power Tool,Hand Tool,Equipment,Instrument,Electronics,Furniture,Other"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32"/>
    <col collapsed="false" customWidth="true" hidden="false" outlineLevel="0" max="3" min="3" style="1" width="18"/>
    <col collapsed="false" customWidth="true" hidden="false" outlineLevel="0" max="4" min="4" style="1" width="11"/>
    <col collapsed="false" customWidth="true" hidden="false" outlineLevel="0" max="6" min="5" style="1" width="13"/>
    <col collapsed="false" customWidth="true" hidden="false" outlineLevel="0" max="8" min="7" style="1" width="9"/>
    <col collapsed="false" customWidth="true" hidden="false" outlineLevel="0" max="11" min="9" style="1" width="12"/>
    <col collapsed="false" customWidth="true" hidden="false" outlineLevel="0" max="12" min="12" style="1" width="9"/>
    <col collapsed="false" customWidth="true" hidden="false" outlineLevel="0" max="13" min="13" style="1" width="12"/>
    <col collapsed="false" customWidth="true" hidden="false" outlineLevel="0" max="14" min="14" style="1" width="18"/>
    <col collapsed="false" customWidth="true" hidden="false" outlineLevel="0" max="16" min="15" style="1" width="13"/>
    <col collapsed="false" customWidth="true" hidden="false" outlineLevel="0" max="18" min="17" style="1" width="9"/>
    <col collapsed="false" customWidth="true" hidden="false" outlineLevel="0" max="21" min="19" style="1" width="12"/>
    <col collapsed="false" customWidth="true" hidden="false" outlineLevel="0" max="22" min="22" style="1" width="9"/>
    <col collapsed="false" customWidth="true" hidden="false" outlineLevel="0" max="23" min="23" style="1" width="12"/>
    <col collapsed="false" customWidth="true" hidden="false" outlineLevel="0" max="26" min="24" style="1" width="13"/>
    <col collapsed="false" customWidth="true" hidden="false" outlineLevel="0" max="27" min="27" style="1" width="11"/>
    <col collapsed="false" customWidth="true" hidden="false" outlineLevel="0" max="29" min="28" style="1" width="14"/>
    <col collapsed="false" customWidth="true" hidden="false" outlineLevel="0" max="30" min="30" style="1" width="28"/>
  </cols>
  <sheetData>
    <row r="1" customFormat="false" ht="27.75" hidden="false" customHeight="true" outlineLevel="0" collapsed="false">
      <c r="A1" s="2" t="s">
        <v>229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customFormat="false" ht="15" hidden="false" customHeight="true" outlineLevel="0" collapsed="false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customFormat="false" ht="21.75" hidden="false" customHeight="true" outlineLevel="0" collapsed="false">
      <c r="A3" s="134" t="s">
        <v>231</v>
      </c>
      <c r="B3" s="134"/>
      <c r="C3" s="134"/>
      <c r="D3" s="134"/>
      <c r="E3" s="31" t="s">
        <v>232</v>
      </c>
      <c r="F3" s="31"/>
      <c r="G3" s="31"/>
      <c r="H3" s="31"/>
      <c r="I3" s="31"/>
      <c r="J3" s="31"/>
      <c r="K3" s="31"/>
      <c r="L3" s="31"/>
      <c r="M3" s="31"/>
      <c r="N3" s="110" t="s">
        <v>233</v>
      </c>
      <c r="O3" s="110"/>
      <c r="P3" s="110"/>
      <c r="Q3" s="110"/>
      <c r="R3" s="110"/>
      <c r="S3" s="110"/>
      <c r="T3" s="110"/>
      <c r="U3" s="110"/>
      <c r="V3" s="110"/>
      <c r="W3" s="110"/>
      <c r="X3" s="116" t="s">
        <v>234</v>
      </c>
      <c r="Y3" s="116"/>
      <c r="Z3" s="116"/>
      <c r="AA3" s="116"/>
      <c r="AB3" s="116"/>
      <c r="AC3" s="116"/>
      <c r="AD3" s="116"/>
    </row>
    <row r="4" customFormat="false" ht="31.5" hidden="false" customHeight="true" outlineLevel="0" collapsed="false">
      <c r="A4" s="134" t="s">
        <v>235</v>
      </c>
      <c r="B4" s="134" t="s">
        <v>236</v>
      </c>
      <c r="C4" s="134" t="s">
        <v>237</v>
      </c>
      <c r="D4" s="134" t="s">
        <v>114</v>
      </c>
      <c r="E4" s="31" t="s">
        <v>238</v>
      </c>
      <c r="F4" s="31" t="s">
        <v>149</v>
      </c>
      <c r="G4" s="31" t="s">
        <v>239</v>
      </c>
      <c r="H4" s="31" t="s">
        <v>240</v>
      </c>
      <c r="I4" s="31" t="s">
        <v>241</v>
      </c>
      <c r="J4" s="31" t="s">
        <v>242</v>
      </c>
      <c r="K4" s="31" t="s">
        <v>243</v>
      </c>
      <c r="L4" s="31" t="s">
        <v>244</v>
      </c>
      <c r="M4" s="31" t="s">
        <v>245</v>
      </c>
      <c r="N4" s="110" t="s">
        <v>246</v>
      </c>
      <c r="O4" s="110" t="s">
        <v>238</v>
      </c>
      <c r="P4" s="110" t="s">
        <v>149</v>
      </c>
      <c r="Q4" s="110" t="s">
        <v>239</v>
      </c>
      <c r="R4" s="110" t="s">
        <v>240</v>
      </c>
      <c r="S4" s="110" t="s">
        <v>241</v>
      </c>
      <c r="T4" s="110" t="s">
        <v>242</v>
      </c>
      <c r="U4" s="110" t="s">
        <v>243</v>
      </c>
      <c r="V4" s="110" t="s">
        <v>244</v>
      </c>
      <c r="W4" s="110" t="s">
        <v>245</v>
      </c>
      <c r="X4" s="116" t="s">
        <v>247</v>
      </c>
      <c r="Y4" s="116" t="s">
        <v>248</v>
      </c>
      <c r="Z4" s="116" t="s">
        <v>249</v>
      </c>
      <c r="AA4" s="116" t="s">
        <v>51</v>
      </c>
      <c r="AB4" s="116" t="s">
        <v>250</v>
      </c>
      <c r="AC4" s="116" t="s">
        <v>251</v>
      </c>
      <c r="AD4" s="116" t="s">
        <v>252</v>
      </c>
    </row>
    <row r="5" customFormat="false" ht="15" hidden="false" customHeight="true" outlineLevel="0" collapsed="false">
      <c r="A5" s="135" t="n">
        <v>1</v>
      </c>
      <c r="B5" s="8" t="s">
        <v>253</v>
      </c>
      <c r="C5" s="8" t="s">
        <v>254</v>
      </c>
      <c r="D5" s="136" t="s">
        <v>255</v>
      </c>
      <c r="E5" s="137" t="n">
        <v>250000</v>
      </c>
      <c r="F5" s="137" t="n">
        <v>248500</v>
      </c>
      <c r="G5" s="138" t="n">
        <v>0.1</v>
      </c>
      <c r="H5" s="139" t="n">
        <v>30</v>
      </c>
      <c r="I5" s="140" t="n">
        <v>2193.93</v>
      </c>
      <c r="J5" s="141" t="n">
        <v>45809</v>
      </c>
      <c r="K5" s="141" t="n">
        <v>56766</v>
      </c>
      <c r="L5" s="142" t="s">
        <v>256</v>
      </c>
      <c r="M5" s="141" t="n">
        <v>47635</v>
      </c>
      <c r="N5" s="143" t="s">
        <v>152</v>
      </c>
      <c r="O5" s="144" t="n">
        <v>180000</v>
      </c>
      <c r="P5" s="144" t="n">
        <v>178500</v>
      </c>
      <c r="Q5" s="145" t="n">
        <v>0.07</v>
      </c>
      <c r="R5" s="146" t="n">
        <v>30</v>
      </c>
      <c r="S5" s="147" t="n">
        <v>1197.55</v>
      </c>
      <c r="T5" s="148" t="n">
        <v>45809</v>
      </c>
      <c r="U5" s="148" t="n">
        <v>56766</v>
      </c>
      <c r="V5" s="143" t="s">
        <v>256</v>
      </c>
      <c r="W5" s="148" t="n">
        <v>47635</v>
      </c>
      <c r="X5" s="49" t="n">
        <f aca="false">IFERROR(I5-S5,I5)</f>
        <v>996.38</v>
      </c>
      <c r="Y5" s="51" t="n">
        <f aca="false">X5*12</f>
        <v>11956.56</v>
      </c>
      <c r="Z5" s="51" t="n">
        <f aca="false">IFERROR(F5-P5,F5)</f>
        <v>70000</v>
      </c>
      <c r="AA5" s="79" t="n">
        <v>1</v>
      </c>
      <c r="AB5" s="49" t="n">
        <f aca="false">X5*AA5</f>
        <v>996.38</v>
      </c>
      <c r="AC5" s="51" t="n">
        <f aca="false">Z5*AA5</f>
        <v>70000</v>
      </c>
      <c r="AD5" s="8" t="s">
        <v>257</v>
      </c>
    </row>
    <row r="6" customFormat="false" ht="15" hidden="false" customHeight="true" outlineLevel="0" collapsed="false">
      <c r="A6" s="135" t="n">
        <v>2</v>
      </c>
      <c r="B6" s="8"/>
      <c r="C6" s="8"/>
      <c r="D6" s="136"/>
      <c r="E6" s="137"/>
      <c r="F6" s="137"/>
      <c r="G6" s="138"/>
      <c r="H6" s="139"/>
      <c r="I6" s="140"/>
      <c r="J6" s="141"/>
      <c r="K6" s="141"/>
      <c r="L6" s="142"/>
      <c r="M6" s="141"/>
      <c r="N6" s="143"/>
      <c r="O6" s="144"/>
      <c r="P6" s="144"/>
      <c r="Q6" s="145"/>
      <c r="R6" s="146"/>
      <c r="S6" s="147"/>
      <c r="T6" s="148"/>
      <c r="U6" s="148"/>
      <c r="V6" s="143"/>
      <c r="W6" s="148"/>
      <c r="X6" s="49" t="n">
        <f aca="false">IFERROR(I6-S6,I6)</f>
        <v>0</v>
      </c>
      <c r="Y6" s="51" t="n">
        <f aca="false">X6*12</f>
        <v>0</v>
      </c>
      <c r="Z6" s="51" t="n">
        <f aca="false">IFERROR(F6-P6,F6)</f>
        <v>0</v>
      </c>
      <c r="AA6" s="70" t="n">
        <v>1</v>
      </c>
      <c r="AB6" s="49" t="n">
        <f aca="false">X6*AA6</f>
        <v>0</v>
      </c>
      <c r="AC6" s="51" t="n">
        <f aca="false">Z6*AA6</f>
        <v>0</v>
      </c>
      <c r="AD6" s="8"/>
    </row>
    <row r="7" customFormat="false" ht="15" hidden="false" customHeight="true" outlineLevel="0" collapsed="false">
      <c r="A7" s="135" t="n">
        <v>3</v>
      </c>
      <c r="B7" s="8"/>
      <c r="C7" s="8"/>
      <c r="D7" s="136"/>
      <c r="E7" s="137"/>
      <c r="F7" s="137"/>
      <c r="G7" s="138"/>
      <c r="H7" s="139"/>
      <c r="I7" s="140"/>
      <c r="J7" s="99"/>
      <c r="K7" s="99"/>
      <c r="L7" s="142"/>
      <c r="M7" s="99"/>
      <c r="N7" s="143"/>
      <c r="O7" s="144"/>
      <c r="P7" s="144"/>
      <c r="Q7" s="145"/>
      <c r="R7" s="146"/>
      <c r="S7" s="147"/>
      <c r="T7" s="99"/>
      <c r="U7" s="148"/>
      <c r="V7" s="143"/>
      <c r="W7" s="99"/>
      <c r="X7" s="49" t="n">
        <f aca="false">IFERROR(I7-S7,I7)</f>
        <v>0</v>
      </c>
      <c r="Y7" s="51" t="n">
        <f aca="false">X7*12</f>
        <v>0</v>
      </c>
      <c r="Z7" s="51" t="n">
        <f aca="false">IFERROR(F7-P7,F7)</f>
        <v>0</v>
      </c>
      <c r="AA7" s="70" t="n">
        <v>1</v>
      </c>
      <c r="AB7" s="49" t="n">
        <f aca="false">X7*AA7</f>
        <v>0</v>
      </c>
      <c r="AC7" s="51" t="n">
        <f aca="false">Z7*AA7</f>
        <v>0</v>
      </c>
      <c r="AD7" s="8"/>
    </row>
    <row r="8" customFormat="false" ht="15" hidden="false" customHeight="true" outlineLevel="0" collapsed="false">
      <c r="A8" s="135" t="n">
        <v>4</v>
      </c>
      <c r="B8" s="8"/>
      <c r="C8" s="8"/>
      <c r="D8" s="136"/>
      <c r="E8" s="137"/>
      <c r="F8" s="137"/>
      <c r="G8" s="138"/>
      <c r="H8" s="139"/>
      <c r="I8" s="140"/>
      <c r="J8" s="141"/>
      <c r="K8" s="141"/>
      <c r="L8" s="142"/>
      <c r="M8" s="141"/>
      <c r="N8" s="143"/>
      <c r="O8" s="144"/>
      <c r="P8" s="144"/>
      <c r="Q8" s="145"/>
      <c r="R8" s="146"/>
      <c r="S8" s="147"/>
      <c r="T8" s="148"/>
      <c r="U8" s="148"/>
      <c r="V8" s="143"/>
      <c r="W8" s="148"/>
      <c r="X8" s="49" t="n">
        <f aca="false">IFERROR(I8-S8,I8)</f>
        <v>0</v>
      </c>
      <c r="Y8" s="51" t="n">
        <f aca="false">X8*12</f>
        <v>0</v>
      </c>
      <c r="Z8" s="51" t="n">
        <f aca="false">IFERROR(F8-P8,F8)</f>
        <v>0</v>
      </c>
      <c r="AA8" s="70" t="n">
        <v>1</v>
      </c>
      <c r="AB8" s="49" t="n">
        <f aca="false">X8*AA8</f>
        <v>0</v>
      </c>
      <c r="AC8" s="51" t="n">
        <f aca="false">Z8*AA8</f>
        <v>0</v>
      </c>
      <c r="AD8" s="8"/>
    </row>
    <row r="9" customFormat="false" ht="15" hidden="false" customHeight="true" outlineLevel="0" collapsed="false">
      <c r="A9" s="135" t="n">
        <v>5</v>
      </c>
      <c r="B9" s="8"/>
      <c r="C9" s="8"/>
      <c r="D9" s="136"/>
      <c r="E9" s="137"/>
      <c r="F9" s="137"/>
      <c r="G9" s="138"/>
      <c r="H9" s="139"/>
      <c r="I9" s="140"/>
      <c r="J9" s="141"/>
      <c r="K9" s="141"/>
      <c r="L9" s="142"/>
      <c r="M9" s="141"/>
      <c r="N9" s="143"/>
      <c r="O9" s="144"/>
      <c r="P9" s="144"/>
      <c r="Q9" s="145"/>
      <c r="R9" s="146"/>
      <c r="S9" s="147"/>
      <c r="T9" s="148"/>
      <c r="U9" s="148"/>
      <c r="V9" s="143"/>
      <c r="W9" s="148"/>
      <c r="X9" s="49" t="n">
        <f aca="false">IFERROR(I9-S9,I9)</f>
        <v>0</v>
      </c>
      <c r="Y9" s="51" t="n">
        <f aca="false">X9*12</f>
        <v>0</v>
      </c>
      <c r="Z9" s="51" t="n">
        <f aca="false">IFERROR(F9-P9,F9)</f>
        <v>0</v>
      </c>
      <c r="AA9" s="70" t="n">
        <v>1</v>
      </c>
      <c r="AB9" s="49" t="n">
        <f aca="false">X9*AA9</f>
        <v>0</v>
      </c>
      <c r="AC9" s="51" t="n">
        <f aca="false">Z9*AA9</f>
        <v>0</v>
      </c>
      <c r="AD9" s="8"/>
    </row>
    <row r="10" customFormat="false" ht="15" hidden="false" customHeight="true" outlineLevel="0" collapsed="false">
      <c r="A10" s="135" t="n">
        <v>6</v>
      </c>
      <c r="B10" s="8"/>
      <c r="C10" s="8"/>
      <c r="D10" s="136"/>
      <c r="E10" s="137"/>
      <c r="F10" s="137"/>
      <c r="G10" s="138"/>
      <c r="H10" s="139"/>
      <c r="I10" s="140"/>
      <c r="J10" s="141"/>
      <c r="K10" s="141"/>
      <c r="L10" s="142"/>
      <c r="M10" s="141"/>
      <c r="N10" s="143"/>
      <c r="O10" s="144"/>
      <c r="P10" s="144"/>
      <c r="Q10" s="145"/>
      <c r="R10" s="146"/>
      <c r="S10" s="147"/>
      <c r="T10" s="148"/>
      <c r="U10" s="148"/>
      <c r="V10" s="143"/>
      <c r="W10" s="148"/>
      <c r="X10" s="49" t="n">
        <f aca="false">IFERROR(I10-S10,I10)</f>
        <v>0</v>
      </c>
      <c r="Y10" s="51" t="n">
        <f aca="false">X10*12</f>
        <v>0</v>
      </c>
      <c r="Z10" s="51" t="n">
        <f aca="false">IFERROR(F10-P10,F10)</f>
        <v>0</v>
      </c>
      <c r="AA10" s="70" t="n">
        <v>1</v>
      </c>
      <c r="AB10" s="49" t="n">
        <f aca="false">X10*AA10</f>
        <v>0</v>
      </c>
      <c r="AC10" s="51" t="n">
        <f aca="false">Z10*AA10</f>
        <v>0</v>
      </c>
      <c r="AD10" s="8"/>
    </row>
    <row r="11" customFormat="false" ht="15" hidden="false" customHeight="true" outlineLevel="0" collapsed="false">
      <c r="A11" s="135" t="n">
        <v>7</v>
      </c>
      <c r="B11" s="8"/>
      <c r="C11" s="8"/>
      <c r="D11" s="136"/>
      <c r="E11" s="137"/>
      <c r="F11" s="137"/>
      <c r="G11" s="138"/>
      <c r="H11" s="139"/>
      <c r="I11" s="140"/>
      <c r="J11" s="141"/>
      <c r="K11" s="141"/>
      <c r="L11" s="142"/>
      <c r="M11" s="141"/>
      <c r="N11" s="143"/>
      <c r="O11" s="144"/>
      <c r="P11" s="144"/>
      <c r="Q11" s="145"/>
      <c r="R11" s="146"/>
      <c r="S11" s="147"/>
      <c r="T11" s="148"/>
      <c r="U11" s="99"/>
      <c r="V11" s="143"/>
      <c r="W11" s="99"/>
      <c r="X11" s="49" t="n">
        <f aca="false">IFERROR(I11-S11,I11)</f>
        <v>0</v>
      </c>
      <c r="Y11" s="51" t="n">
        <f aca="false">X11*12</f>
        <v>0</v>
      </c>
      <c r="Z11" s="51" t="n">
        <f aca="false">IFERROR(F11-P11,F11)</f>
        <v>0</v>
      </c>
      <c r="AA11" s="70" t="n">
        <v>1</v>
      </c>
      <c r="AB11" s="49" t="n">
        <f aca="false">X11*AA11</f>
        <v>0</v>
      </c>
      <c r="AC11" s="51" t="n">
        <f aca="false">Z11*AA11</f>
        <v>0</v>
      </c>
      <c r="AD11" s="8"/>
    </row>
    <row r="12" customFormat="false" ht="15" hidden="false" customHeight="true" outlineLevel="0" collapsed="false">
      <c r="A12" s="135" t="n">
        <v>8</v>
      </c>
      <c r="B12" s="8"/>
      <c r="C12" s="8"/>
      <c r="D12" s="136"/>
      <c r="E12" s="137"/>
      <c r="F12" s="137"/>
      <c r="G12" s="138"/>
      <c r="H12" s="139"/>
      <c r="I12" s="140"/>
      <c r="J12" s="141"/>
      <c r="K12" s="99"/>
      <c r="L12" s="142"/>
      <c r="M12" s="99"/>
      <c r="N12" s="143"/>
      <c r="O12" s="144"/>
      <c r="P12" s="144"/>
      <c r="Q12" s="145"/>
      <c r="R12" s="146"/>
      <c r="S12" s="147"/>
      <c r="T12" s="148"/>
      <c r="U12" s="99"/>
      <c r="V12" s="143"/>
      <c r="W12" s="99"/>
      <c r="X12" s="49" t="n">
        <f aca="false">IFERROR(I12-S12,I12)</f>
        <v>0</v>
      </c>
      <c r="Y12" s="51" t="n">
        <f aca="false">X12*12</f>
        <v>0</v>
      </c>
      <c r="Z12" s="51" t="n">
        <f aca="false">IFERROR(F12-P12,F12)</f>
        <v>0</v>
      </c>
      <c r="AA12" s="70" t="n">
        <v>1</v>
      </c>
      <c r="AB12" s="49" t="n">
        <f aca="false">X12*AA12</f>
        <v>0</v>
      </c>
      <c r="AC12" s="51" t="n">
        <f aca="false">Z12*AA12</f>
        <v>0</v>
      </c>
      <c r="AD12" s="8"/>
    </row>
    <row r="13" customFormat="false" ht="15" hidden="false" customHeight="true" outlineLevel="0" collapsed="false">
      <c r="A13" s="135" t="n">
        <v>9</v>
      </c>
      <c r="B13" s="93"/>
      <c r="C13" s="93"/>
      <c r="D13" s="98"/>
      <c r="E13" s="100"/>
      <c r="F13" s="100"/>
      <c r="G13" s="70"/>
      <c r="H13" s="125"/>
      <c r="I13" s="101"/>
      <c r="J13" s="99"/>
      <c r="K13" s="99"/>
      <c r="L13" s="98"/>
      <c r="M13" s="99"/>
      <c r="N13" s="98"/>
      <c r="O13" s="100"/>
      <c r="P13" s="100"/>
      <c r="Q13" s="70"/>
      <c r="R13" s="125"/>
      <c r="S13" s="101"/>
      <c r="T13" s="99"/>
      <c r="U13" s="99"/>
      <c r="V13" s="98"/>
      <c r="W13" s="99"/>
      <c r="X13" s="49"/>
      <c r="Y13" s="51"/>
      <c r="Z13" s="51"/>
      <c r="AA13" s="70" t="n">
        <v>1</v>
      </c>
      <c r="AB13" s="49"/>
      <c r="AC13" s="51"/>
      <c r="AD13" s="93"/>
    </row>
    <row r="14" customFormat="false" ht="21.75" hidden="false" customHeight="true" outlineLevel="0" collapsed="false">
      <c r="A14" s="149" t="n">
        <v>10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</row>
    <row r="15" customFormat="false" ht="15" hidden="false" customHeight="true" outlineLevel="0" collapsed="false">
      <c r="A15" s="135" t="n">
        <v>11</v>
      </c>
      <c r="B15" s="8"/>
      <c r="C15" s="93"/>
      <c r="D15" s="98"/>
      <c r="E15" s="100"/>
      <c r="F15" s="100"/>
      <c r="G15" s="70"/>
      <c r="H15" s="125"/>
      <c r="I15" s="101"/>
      <c r="J15" s="99"/>
      <c r="K15" s="99"/>
      <c r="L15" s="98"/>
      <c r="M15" s="99"/>
      <c r="N15" s="143"/>
      <c r="O15" s="144"/>
      <c r="P15" s="144"/>
      <c r="Q15" s="145"/>
      <c r="R15" s="146"/>
      <c r="S15" s="147"/>
      <c r="T15" s="148"/>
      <c r="U15" s="148"/>
      <c r="V15" s="143"/>
      <c r="W15" s="99"/>
      <c r="X15" s="49" t="n">
        <f aca="false">IFERROR(I15-S15,-S15)</f>
        <v>0</v>
      </c>
      <c r="Y15" s="51" t="n">
        <f aca="false">X15*12</f>
        <v>0</v>
      </c>
      <c r="Z15" s="51" t="n">
        <f aca="false">IFERROR(F15-P15,-P15)</f>
        <v>0</v>
      </c>
      <c r="AA15" s="70" t="n">
        <v>1</v>
      </c>
      <c r="AB15" s="49" t="n">
        <f aca="false">X15*AA15</f>
        <v>0</v>
      </c>
      <c r="AC15" s="51" t="n">
        <f aca="false">Z15*AA15</f>
        <v>0</v>
      </c>
      <c r="AD15" s="8"/>
    </row>
    <row r="16" customFormat="false" ht="15" hidden="false" customHeight="true" outlineLevel="0" collapsed="false">
      <c r="A16" s="135" t="n">
        <v>12</v>
      </c>
      <c r="B16" s="93"/>
      <c r="C16" s="93"/>
      <c r="D16" s="98"/>
      <c r="E16" s="100"/>
      <c r="F16" s="100"/>
      <c r="G16" s="70"/>
      <c r="H16" s="125"/>
      <c r="I16" s="101"/>
      <c r="J16" s="99"/>
      <c r="K16" s="99"/>
      <c r="L16" s="98"/>
      <c r="M16" s="99"/>
      <c r="N16" s="98"/>
      <c r="O16" s="100"/>
      <c r="P16" s="100"/>
      <c r="Q16" s="70"/>
      <c r="R16" s="125"/>
      <c r="S16" s="101"/>
      <c r="T16" s="99"/>
      <c r="U16" s="99"/>
      <c r="V16" s="98"/>
      <c r="W16" s="99"/>
      <c r="X16" s="49" t="n">
        <f aca="false">IFERROR(I16-S16,IFERROR(I16,IFERROR(-S16,0)))</f>
        <v>0</v>
      </c>
      <c r="Y16" s="51" t="n">
        <f aca="false">X16*12</f>
        <v>0</v>
      </c>
      <c r="Z16" s="51" t="n">
        <f aca="false">IFERROR(F16-P16,IFERROR(F16,IFERROR(-P16,0)))</f>
        <v>0</v>
      </c>
      <c r="AA16" s="70" t="n">
        <v>1</v>
      </c>
      <c r="AB16" s="49" t="n">
        <f aca="false">X16*AA16</f>
        <v>0</v>
      </c>
      <c r="AC16" s="51" t="n">
        <f aca="false">Z16*AA16</f>
        <v>0</v>
      </c>
      <c r="AD16" s="93"/>
    </row>
    <row r="17" customFormat="false" ht="15" hidden="false" customHeight="true" outlineLevel="0" collapsed="false">
      <c r="A17" s="135" t="n">
        <v>13</v>
      </c>
      <c r="B17" s="93"/>
      <c r="C17" s="93"/>
      <c r="D17" s="98"/>
      <c r="E17" s="100"/>
      <c r="F17" s="100"/>
      <c r="G17" s="70"/>
      <c r="H17" s="125"/>
      <c r="I17" s="101"/>
      <c r="J17" s="99"/>
      <c r="K17" s="99"/>
      <c r="L17" s="98"/>
      <c r="M17" s="99"/>
      <c r="N17" s="98"/>
      <c r="O17" s="100"/>
      <c r="P17" s="100"/>
      <c r="Q17" s="70"/>
      <c r="R17" s="125"/>
      <c r="S17" s="101"/>
      <c r="T17" s="99"/>
      <c r="U17" s="99"/>
      <c r="V17" s="98"/>
      <c r="W17" s="99"/>
      <c r="X17" s="49" t="n">
        <f aca="false">IFERROR(I17-S17,IFERROR(I17,IFERROR(-S17,0)))</f>
        <v>0</v>
      </c>
      <c r="Y17" s="51" t="n">
        <f aca="false">X17*12</f>
        <v>0</v>
      </c>
      <c r="Z17" s="51" t="n">
        <f aca="false">IFERROR(F17-P17,IFERROR(F17,IFERROR(-P17,0)))</f>
        <v>0</v>
      </c>
      <c r="AA17" s="70" t="n">
        <v>1</v>
      </c>
      <c r="AB17" s="49" t="n">
        <f aca="false">X17*AA17</f>
        <v>0</v>
      </c>
      <c r="AC17" s="51" t="n">
        <f aca="false">Z17*AA17</f>
        <v>0</v>
      </c>
      <c r="AD17" s="93"/>
    </row>
    <row r="18" customFormat="false" ht="15" hidden="false" customHeight="true" outlineLevel="0" collapsed="false">
      <c r="A18" s="135" t="n">
        <v>14</v>
      </c>
      <c r="B18" s="93"/>
      <c r="C18" s="93"/>
      <c r="D18" s="98"/>
      <c r="E18" s="100"/>
      <c r="F18" s="100"/>
      <c r="G18" s="70"/>
      <c r="H18" s="125"/>
      <c r="I18" s="101"/>
      <c r="J18" s="99"/>
      <c r="K18" s="99"/>
      <c r="L18" s="98"/>
      <c r="M18" s="99"/>
      <c r="N18" s="98"/>
      <c r="O18" s="100"/>
      <c r="P18" s="100"/>
      <c r="Q18" s="70"/>
      <c r="R18" s="125"/>
      <c r="S18" s="101"/>
      <c r="T18" s="99"/>
      <c r="U18" s="99"/>
      <c r="V18" s="98"/>
      <c r="W18" s="99"/>
      <c r="X18" s="49" t="n">
        <f aca="false">IFERROR(I18-S18,IFERROR(I18,IFERROR(-S18,0)))</f>
        <v>0</v>
      </c>
      <c r="Y18" s="51" t="n">
        <f aca="false">X18*12</f>
        <v>0</v>
      </c>
      <c r="Z18" s="51" t="n">
        <f aca="false">IFERROR(F18-P18,IFERROR(F18,IFERROR(-P18,0)))</f>
        <v>0</v>
      </c>
      <c r="AA18" s="70" t="n">
        <v>1</v>
      </c>
      <c r="AB18" s="49" t="n">
        <f aca="false">X18*AA18</f>
        <v>0</v>
      </c>
      <c r="AC18" s="51" t="n">
        <f aca="false">Z18*AA18</f>
        <v>0</v>
      </c>
      <c r="AD18" s="93"/>
    </row>
    <row r="19" customFormat="false" ht="15" hidden="false" customHeight="true" outlineLevel="0" collapsed="false">
      <c r="A19" s="135" t="n">
        <v>15</v>
      </c>
      <c r="B19" s="93"/>
      <c r="C19" s="93"/>
      <c r="D19" s="98"/>
      <c r="E19" s="100"/>
      <c r="F19" s="100"/>
      <c r="G19" s="70"/>
      <c r="H19" s="125"/>
      <c r="I19" s="101"/>
      <c r="J19" s="99"/>
      <c r="K19" s="99"/>
      <c r="L19" s="98"/>
      <c r="M19" s="99"/>
      <c r="N19" s="98"/>
      <c r="O19" s="100"/>
      <c r="P19" s="100"/>
      <c r="Q19" s="70"/>
      <c r="R19" s="125"/>
      <c r="S19" s="101"/>
      <c r="T19" s="99"/>
      <c r="U19" s="99"/>
      <c r="V19" s="98"/>
      <c r="W19" s="99"/>
      <c r="X19" s="49" t="n">
        <f aca="false">IFERROR(I19-S19,IFERROR(I19,IFERROR(-S19,0)))</f>
        <v>0</v>
      </c>
      <c r="Y19" s="51" t="n">
        <f aca="false">X19*12</f>
        <v>0</v>
      </c>
      <c r="Z19" s="51" t="n">
        <f aca="false">IFERROR(F19-P19,IFERROR(F19,IFERROR(-P19,0)))</f>
        <v>0</v>
      </c>
      <c r="AA19" s="70" t="n">
        <v>1</v>
      </c>
      <c r="AB19" s="49" t="n">
        <f aca="false">X19*AA19</f>
        <v>0</v>
      </c>
      <c r="AC19" s="51" t="n">
        <f aca="false">Z19*AA19</f>
        <v>0</v>
      </c>
      <c r="AD19" s="93"/>
    </row>
    <row r="20" customFormat="false" ht="15" hidden="false" customHeight="true" outlineLevel="0" collapsed="false">
      <c r="A20" s="135" t="n">
        <v>16</v>
      </c>
      <c r="B20" s="93"/>
      <c r="C20" s="93"/>
      <c r="D20" s="98"/>
      <c r="E20" s="100"/>
      <c r="F20" s="100"/>
      <c r="G20" s="70"/>
      <c r="H20" s="125"/>
      <c r="I20" s="101"/>
      <c r="J20" s="99"/>
      <c r="K20" s="99"/>
      <c r="L20" s="98"/>
      <c r="M20" s="99"/>
      <c r="N20" s="98"/>
      <c r="O20" s="100"/>
      <c r="P20" s="100"/>
      <c r="Q20" s="70"/>
      <c r="R20" s="125"/>
      <c r="S20" s="101"/>
      <c r="T20" s="99"/>
      <c r="U20" s="99"/>
      <c r="V20" s="98"/>
      <c r="W20" s="99"/>
      <c r="X20" s="49" t="n">
        <f aca="false">IFERROR(I20-S20,IFERROR(I20,IFERROR(-S20,0)))</f>
        <v>0</v>
      </c>
      <c r="Y20" s="51" t="n">
        <f aca="false">X20*12</f>
        <v>0</v>
      </c>
      <c r="Z20" s="51" t="n">
        <f aca="false">IFERROR(F20-P20,IFERROR(F20,IFERROR(-P20,0)))</f>
        <v>0</v>
      </c>
      <c r="AA20" s="70" t="n">
        <v>1</v>
      </c>
      <c r="AB20" s="49" t="n">
        <f aca="false">X20*AA20</f>
        <v>0</v>
      </c>
      <c r="AC20" s="51" t="n">
        <f aca="false">Z20*AA20</f>
        <v>0</v>
      </c>
      <c r="AD20" s="93"/>
    </row>
    <row r="22" customFormat="false" ht="15" hidden="false" customHeight="true" outlineLevel="0" collapsed="false">
      <c r="B22" s="54" t="s">
        <v>28</v>
      </c>
      <c r="F22" s="150" t="n">
        <f aca="false">SUM(F5:F20)</f>
        <v>248500</v>
      </c>
      <c r="I22" s="55" t="n">
        <f aca="false">SUM(I5:I20)</f>
        <v>2193.93</v>
      </c>
      <c r="P22" s="150" t="n">
        <f aca="false">SUM(P5:P20)</f>
        <v>178500</v>
      </c>
      <c r="S22" s="55" t="n">
        <f aca="false">SUM(S5:S20)</f>
        <v>1197.55</v>
      </c>
      <c r="X22" s="56" t="n">
        <f aca="false">SUM(X5:X20)</f>
        <v>996.38</v>
      </c>
      <c r="Y22" s="57" t="n">
        <f aca="false">SUM(Y5:Y20)</f>
        <v>11956.56</v>
      </c>
      <c r="Z22" s="57" t="n">
        <f aca="false">SUM(Z5:Z20)</f>
        <v>70000</v>
      </c>
      <c r="AB22" s="56" t="n">
        <f aca="false">SUM(AB5:AB20)</f>
        <v>996.38</v>
      </c>
      <c r="AC22" s="57" t="n">
        <f aca="false">SUM(AC5:AC20)</f>
        <v>70000</v>
      </c>
    </row>
    <row r="23" customFormat="false" ht="15" hidden="false" customHeight="true" outlineLevel="0" collapsed="false">
      <c r="B23" s="54" t="s">
        <v>258</v>
      </c>
      <c r="AB23" s="151" t="n">
        <f aca="false">AB22*12</f>
        <v>11956.56</v>
      </c>
    </row>
  </sheetData>
  <mergeCells count="7">
    <mergeCell ref="A1:AD1"/>
    <mergeCell ref="A2:AD2"/>
    <mergeCell ref="A3:D3"/>
    <mergeCell ref="E3:M3"/>
    <mergeCell ref="N3:W3"/>
    <mergeCell ref="X3:AD3"/>
    <mergeCell ref="A14:AD14"/>
  </mergeCells>
  <conditionalFormatting sqref="M5:M20">
    <cfRule type="cellIs" priority="2" operator="lessThanOrEqual" aboveAverage="0" equalAverage="0" bottom="0" percent="0" rank="0" text="" dxfId="0">
      <formula>TODAY()+45</formula>
    </cfRule>
    <cfRule type="cellIs" priority="3" operator="lessThanOrEqual" aboveAverage="0" equalAverage="0" bottom="0" percent="0" rank="0" text="" dxfId="1">
      <formula>TODAY()+90</formula>
    </cfRule>
    <cfRule type="cellIs" priority="4" operator="greaterThanOrEqual" aboveAverage="0" equalAverage="0" bottom="0" percent="0" rank="0" text="" dxfId="2">
      <formula>TODAY()+180</formula>
    </cfRule>
  </conditionalFormatting>
  <conditionalFormatting sqref="W5:W20">
    <cfRule type="cellIs" priority="5" operator="lessThanOrEqual" aboveAverage="0" equalAverage="0" bottom="0" percent="0" rank="0" text="" dxfId="0">
      <formula>TODAY()+45</formula>
    </cfRule>
    <cfRule type="cellIs" priority="6" operator="lessThanOrEqual" aboveAverage="0" equalAverage="0" bottom="0" percent="0" rank="0" text="" dxfId="1">
      <formula>TODAY()+90</formula>
    </cfRule>
    <cfRule type="cellIs" priority="7" operator="greaterThanOrEqual" aboveAverage="0" equalAverage="0" bottom="0" percent="0" rank="0" text="" dxfId="2">
      <formula>TODAY()+180</formula>
    </cfRule>
  </conditionalFormatting>
  <dataValidations count="1">
    <dataValidation allowBlank="true" errorStyle="stop" operator="between" showDropDown="false" showErrorMessage="false" showInputMessage="false" sqref="D5:D20" type="list">
      <formula1>"Performing,Late,Default,Paid Off,Sold"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10"/>
    <col collapsed="false" customWidth="true" hidden="false" outlineLevel="0" max="26" min="2" style="1" width="8.57"/>
  </cols>
  <sheetData>
    <row r="1" customFormat="false" ht="27.75" hidden="false" customHeight="true" outlineLevel="0" collapsed="false">
      <c r="A1" s="152" t="s">
        <v>259</v>
      </c>
    </row>
    <row r="2" customFormat="false" ht="27.75" hidden="false" customHeight="true" outlineLevel="0" collapsed="false">
      <c r="A2" s="153" t="s">
        <v>260</v>
      </c>
    </row>
    <row r="3" customFormat="false" ht="19.5" hidden="false" customHeight="true" outlineLevel="0" collapsed="false">
      <c r="A3" s="154"/>
    </row>
    <row r="4" customFormat="false" ht="19.5" hidden="false" customHeight="true" outlineLevel="0" collapsed="false">
      <c r="A4" s="154" t="s">
        <v>261</v>
      </c>
    </row>
    <row r="5" customFormat="false" ht="19.5" hidden="false" customHeight="true" outlineLevel="0" collapsed="false">
      <c r="A5" s="154" t="s">
        <v>262</v>
      </c>
    </row>
    <row r="6" customFormat="false" ht="19.5" hidden="false" customHeight="true" outlineLevel="0" collapsed="false">
      <c r="A6" s="154"/>
    </row>
    <row r="7" customFormat="false" ht="19.5" hidden="false" customHeight="true" outlineLevel="0" collapsed="false">
      <c r="A7" s="154" t="s">
        <v>263</v>
      </c>
    </row>
    <row r="8" customFormat="false" ht="19.5" hidden="false" customHeight="true" outlineLevel="0" collapsed="false">
      <c r="A8" s="154" t="s">
        <v>264</v>
      </c>
    </row>
    <row r="9" customFormat="false" ht="19.5" hidden="false" customHeight="true" outlineLevel="0" collapsed="false">
      <c r="A9" s="154" t="s">
        <v>265</v>
      </c>
    </row>
    <row r="10" customFormat="false" ht="19.5" hidden="false" customHeight="true" outlineLevel="0" collapsed="false">
      <c r="A10" s="154" t="s">
        <v>266</v>
      </c>
    </row>
    <row r="11" customFormat="false" ht="19.5" hidden="false" customHeight="true" outlineLevel="0" collapsed="false">
      <c r="A11" s="154" t="s">
        <v>267</v>
      </c>
    </row>
    <row r="12" customFormat="false" ht="19.5" hidden="false" customHeight="true" outlineLevel="0" collapsed="false">
      <c r="A12" s="154" t="s">
        <v>268</v>
      </c>
    </row>
    <row r="13" customFormat="false" ht="19.5" hidden="false" customHeight="true" outlineLevel="0" collapsed="false">
      <c r="A13" s="154" t="s">
        <v>269</v>
      </c>
    </row>
    <row r="14" customFormat="false" ht="31.5" hidden="false" customHeight="true" outlineLevel="0" collapsed="false"/>
    <row r="15" customFormat="false" ht="31.5" hidden="false" customHeight="true" outlineLevel="0" collapsed="false">
      <c r="A15" s="155" t="s">
        <v>270</v>
      </c>
    </row>
    <row r="16" customFormat="false" ht="31.5" hidden="false" customHeight="true" outlineLevel="0" collapsed="false">
      <c r="A16" s="156" t="s">
        <v>271</v>
      </c>
    </row>
    <row r="17" customFormat="false" ht="31.5" hidden="false" customHeight="true" outlineLevel="0" collapsed="false"/>
    <row r="18" customFormat="false" ht="31.5" hidden="false" customHeight="true" outlineLevel="0" collapsed="false">
      <c r="A18" s="155" t="s">
        <v>272</v>
      </c>
    </row>
    <row r="19" customFormat="false" ht="31.5" hidden="false" customHeight="true" outlineLevel="0" collapsed="false">
      <c r="A19" s="156" t="s">
        <v>273</v>
      </c>
    </row>
    <row r="20" customFormat="false" ht="31.5" hidden="false" customHeight="true" outlineLevel="0" collapsed="false">
      <c r="A20" s="156" t="s">
        <v>274</v>
      </c>
    </row>
    <row r="21" customFormat="false" ht="31.5" hidden="false" customHeight="true" outlineLevel="0" collapsed="false">
      <c r="A21" s="156" t="s">
        <v>275</v>
      </c>
    </row>
    <row r="22" customFormat="false" ht="15.75" hidden="false" customHeight="true" outlineLevel="0" collapsed="false">
      <c r="A22" s="156" t="s">
        <v>276</v>
      </c>
    </row>
    <row r="23" customFormat="false" ht="21.75" hidden="false" customHeight="true" outlineLevel="0" collapsed="false"/>
    <row r="24" customFormat="false" ht="31.5" hidden="false" customHeight="true" outlineLevel="0" collapsed="false">
      <c r="A24" s="155" t="s">
        <v>277</v>
      </c>
    </row>
    <row r="25" customFormat="false" ht="31.5" hidden="false" customHeight="true" outlineLevel="0" collapsed="false">
      <c r="A25" s="156" t="s">
        <v>278</v>
      </c>
    </row>
    <row r="26" customFormat="false" ht="31.5" hidden="false" customHeight="true" outlineLevel="0" collapsed="false">
      <c r="A26" s="156" t="s">
        <v>279</v>
      </c>
    </row>
    <row r="27" customFormat="false" ht="31.5" hidden="false" customHeight="true" outlineLevel="0" collapsed="false">
      <c r="A27" s="156" t="s">
        <v>280</v>
      </c>
    </row>
    <row r="28" customFormat="false" ht="31.5" hidden="false" customHeight="true" outlineLevel="0" collapsed="false">
      <c r="A28" s="156" t="s">
        <v>281</v>
      </c>
    </row>
    <row r="29" customFormat="false" ht="15.75" hidden="false" customHeight="true" outlineLevel="0" collapsed="false">
      <c r="A29" s="156" t="s">
        <v>282</v>
      </c>
    </row>
    <row r="30" customFormat="false" ht="21.75" hidden="false" customHeight="true" outlineLevel="0" collapsed="false">
      <c r="A30" s="156" t="s">
        <v>283</v>
      </c>
    </row>
    <row r="31" customFormat="false" ht="31.5" hidden="false" customHeight="true" outlineLevel="0" collapsed="false">
      <c r="A31" s="156" t="s">
        <v>284</v>
      </c>
    </row>
    <row r="32" customFormat="false" ht="31.5" hidden="false" customHeight="true" outlineLevel="0" collapsed="false">
      <c r="A32" s="156" t="s">
        <v>285</v>
      </c>
    </row>
    <row r="33" customFormat="false" ht="31.5" hidden="false" customHeight="true" outlineLevel="0" collapsed="false">
      <c r="A33" s="156" t="s">
        <v>286</v>
      </c>
    </row>
    <row r="34" customFormat="false" ht="31.5" hidden="false" customHeight="true" outlineLevel="0" collapsed="false"/>
    <row r="35" customFormat="false" ht="15.75" hidden="false" customHeight="true" outlineLevel="0" collapsed="false">
      <c r="A35" s="155" t="s">
        <v>287</v>
      </c>
    </row>
    <row r="36" customFormat="false" ht="15.75" hidden="false" customHeight="true" outlineLevel="0" collapsed="false">
      <c r="A36" s="156" t="s">
        <v>288</v>
      </c>
    </row>
    <row r="37" customFormat="false" ht="21.75" hidden="false" customHeight="true" outlineLevel="0" collapsed="false">
      <c r="A37" s="156" t="s">
        <v>289</v>
      </c>
    </row>
    <row r="38" customFormat="false" ht="31.5" hidden="false" customHeight="true" outlineLevel="0" collapsed="false">
      <c r="A38" s="156" t="s">
        <v>290</v>
      </c>
    </row>
    <row r="39" customFormat="false" ht="31.5" hidden="false" customHeight="true" outlineLevel="0" collapsed="false">
      <c r="A39" s="156" t="s">
        <v>291</v>
      </c>
    </row>
    <row r="40" customFormat="false" ht="31.5" hidden="false" customHeight="true" outlineLevel="0" collapsed="false">
      <c r="A40" s="156" t="s">
        <v>292</v>
      </c>
    </row>
    <row r="41" customFormat="false" ht="31.5" hidden="false" customHeight="true" outlineLevel="0" collapsed="false"/>
    <row r="42" customFormat="false" ht="31.5" hidden="false" customHeight="true" outlineLevel="0" collapsed="false">
      <c r="A42" s="155" t="s">
        <v>293</v>
      </c>
    </row>
    <row r="43" customFormat="false" ht="31.5" hidden="false" customHeight="true" outlineLevel="0" collapsed="false">
      <c r="A43" s="156" t="s">
        <v>294</v>
      </c>
    </row>
    <row r="44" customFormat="false" ht="12" hidden="false" customHeight="true" outlineLevel="0" collapsed="false">
      <c r="A44" s="156" t="s">
        <v>295</v>
      </c>
    </row>
    <row r="45" customFormat="false" ht="31.5" hidden="false" customHeight="true" outlineLevel="0" collapsed="false">
      <c r="A45" s="156" t="s">
        <v>296</v>
      </c>
    </row>
    <row r="46" customFormat="false" ht="31.5" hidden="false" customHeight="true" outlineLevel="0" collapsed="false">
      <c r="A46" s="156" t="s">
        <v>297</v>
      </c>
    </row>
    <row r="47" customFormat="false" ht="31.5" hidden="false" customHeight="true" outlineLevel="0" collapsed="false"/>
    <row r="48" customFormat="false" ht="31.5" hidden="false" customHeight="true" outlineLevel="0" collapsed="false"/>
    <row r="49" customFormat="false" ht="12" hidden="false" customHeight="true" outlineLevel="0" collapsed="false">
      <c r="A49" s="157" t="s">
        <v>298</v>
      </c>
    </row>
    <row r="50" customFormat="false" ht="31.5" hidden="false" customHeight="true" outlineLevel="0" collapsed="false">
      <c r="A50" s="156" t="s">
        <v>299</v>
      </c>
    </row>
    <row r="51" customFormat="false" ht="15.75" hidden="false" customHeight="true" outlineLevel="0" collapsed="false">
      <c r="A51" s="156" t="s">
        <v>300</v>
      </c>
    </row>
    <row r="52" customFormat="false" ht="15.75" hidden="false" customHeight="true" outlineLevel="0" collapsed="false">
      <c r="A52" s="156" t="s">
        <v>301</v>
      </c>
    </row>
    <row r="53" customFormat="false" ht="15.75" hidden="false" customHeight="true" outlineLevel="0" collapsed="false">
      <c r="A53" s="156" t="s">
        <v>302</v>
      </c>
    </row>
    <row r="54" customFormat="false" ht="15.75" hidden="false" customHeight="true" outlineLevel="0" collapsed="false">
      <c r="A54" s="156" t="s">
        <v>303</v>
      </c>
    </row>
    <row r="55" customFormat="false" ht="15.75" hidden="false" customHeight="true" outlineLevel="0" collapsed="false">
      <c r="A55" s="156" t="s">
        <v>304</v>
      </c>
    </row>
    <row r="56" customFormat="false" ht="15.75" hidden="false" customHeight="true" outlineLevel="0" collapsed="false">
      <c r="A56" s="156"/>
    </row>
    <row r="57" customFormat="false" ht="15.75" hidden="false" customHeight="true" outlineLevel="0" collapsed="false">
      <c r="A57" s="156" t="s">
        <v>305</v>
      </c>
    </row>
    <row r="58" customFormat="false" ht="15.75" hidden="false" customHeight="true" outlineLevel="0" collapsed="false">
      <c r="A58" s="156" t="s">
        <v>306</v>
      </c>
    </row>
    <row r="59" customFormat="false" ht="15.75" hidden="false" customHeight="true" outlineLevel="0" collapsed="false">
      <c r="A59" s="156" t="s">
        <v>307</v>
      </c>
    </row>
    <row r="60" customFormat="false" ht="15.75" hidden="false" customHeight="true" outlineLevel="0" collapsed="false">
      <c r="A60" s="156" t="s">
        <v>308</v>
      </c>
    </row>
    <row r="61" customFormat="false" ht="15.75" hidden="false" customHeight="true" outlineLevel="0" collapsed="false">
      <c r="A61" s="156"/>
    </row>
    <row r="62" customFormat="false" ht="15.75" hidden="false" customHeight="true" outlineLevel="0" collapsed="false">
      <c r="A62" s="156" t="s">
        <v>309</v>
      </c>
    </row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2026-04-27T22:09:06Z</dcterms:created>
  <dc:creator>openpyxl</dc:creator>
  <dc:description/>
  <dc:language>en-US</dc:language>
  <cp:lastModifiedBy>Kyle Weissler</cp:lastModifiedBy>
  <dcterms:modified xsi:type="dcterms:W3CDTF">2026-05-06T20:40:17Z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