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1" autoFilterDateGrouping="1"/>
  </bookViews>
  <sheets>
    <sheet name="README" sheetId="1" state="visible" r:id="rId1"/>
    <sheet name="Rental Analysi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8">
    <numFmt numFmtId="164" formatCode="\$#,##0;&quot;($&quot;#,##0\);\-"/>
    <numFmt numFmtId="165" formatCode="mm/dd/yyyy"/>
    <numFmt numFmtId="166" formatCode="0.0%;\(0.0%\);\-"/>
    <numFmt numFmtId="167" formatCode="\$#,##0.00;&quot;($&quot;#,##0.00\);\-"/>
    <numFmt numFmtId="168" formatCode="0%;\(0%\);\-"/>
    <numFmt numFmtId="169" formatCode="0.00%;\(0.00%\);\-"/>
    <numFmt numFmtId="170" formatCode="0;\(0\);\-"/>
    <numFmt numFmtId="171" formatCode="0.00\x"/>
  </numFmts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sz val="11"/>
    </font>
    <font>
      <name val="Arial"/>
      <charset val="1"/>
      <family val="0"/>
      <b val="1"/>
      <color rgb="FF1F3864"/>
      <sz val="13"/>
    </font>
    <font>
      <name val="Arial"/>
      <charset val="1"/>
      <family val="0"/>
      <b val="1"/>
      <color rgb="FFFFFFFF"/>
      <sz val="14"/>
    </font>
    <font>
      <name val="Arial"/>
      <charset val="1"/>
      <family val="0"/>
      <color rgb="FF0000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000000"/>
      <sz val="11"/>
    </font>
    <font>
      <name val="Arial"/>
      <charset val="1"/>
      <family val="0"/>
      <b val="1"/>
      <color rgb="FFFFFFFF"/>
      <sz val="12"/>
    </font>
    <font>
      <name val="Arial"/>
      <charset val="1"/>
      <family val="0"/>
      <i val="1"/>
      <color rgb="FF595959"/>
      <sz val="9"/>
    </font>
    <font>
      <name val="Arial"/>
      <family val="2"/>
      <sz val="10"/>
    </font>
    <font>
      <name val="Arial"/>
      <charset val="1"/>
      <family val="0"/>
      <b val="1"/>
      <color rgb="FF0000FF"/>
      <sz val="10"/>
    </font>
    <font>
      <name val="Arial"/>
      <charset val="1"/>
      <family val="0"/>
      <b val="1"/>
      <sz val="12"/>
    </font>
    <font>
      <name val="Arial"/>
      <charset val="1"/>
      <family val="0"/>
      <i val="1"/>
      <color rgb="FF0000FF"/>
      <sz val="9"/>
    </font>
    <font>
      <name val="Arial"/>
      <charset val="1"/>
      <family val="0"/>
      <i val="1"/>
      <color rgb="FF008000"/>
      <sz val="9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8000"/>
      <sz val="10"/>
    </font>
  </fonts>
  <fills count="15">
    <fill>
      <patternFill/>
    </fill>
    <fill>
      <patternFill patternType="gray125"/>
    </fill>
    <fill>
      <patternFill patternType="solid">
        <fgColor rgb="FF1F3864"/>
        <bgColor rgb="FF1F4E78"/>
      </patternFill>
    </fill>
    <fill>
      <patternFill patternType="solid">
        <fgColor rgb="FFDEEBF7"/>
        <bgColor rgb="FFD9E1F2"/>
      </patternFill>
    </fill>
    <fill>
      <patternFill patternType="solid">
        <fgColor rgb="FF1F4E78"/>
        <bgColor rgb="FF1F3864"/>
      </patternFill>
    </fill>
    <fill>
      <patternFill patternType="solid">
        <fgColor rgb="FFFFFF00"/>
        <bgColor rgb="FFFFFF00"/>
      </patternFill>
    </fill>
    <fill>
      <patternFill patternType="solid">
        <fgColor rgb="FF2E75B6"/>
        <bgColor rgb="FF0066CC"/>
      </patternFill>
    </fill>
    <fill>
      <patternFill patternType="solid">
        <fgColor rgb="FFD9D9D9"/>
        <bgColor rgb="FFD9E1F2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FFE699"/>
        <bgColor rgb="FFFFF2CC"/>
      </patternFill>
    </fill>
    <fill>
      <patternFill patternType="solid">
        <fgColor rgb="FFE2EFDA"/>
        <bgColor rgb="FFDEEBF7"/>
      </patternFill>
    </fill>
    <fill>
      <patternFill patternType="solid">
        <fgColor rgb="FFD9E1F2"/>
        <bgColor rgb="FFDEEBF7"/>
      </patternFill>
    </fill>
    <fill>
      <patternFill patternType="solid">
        <fgColor rgb="FFA9A9A9"/>
        <bgColor rgb="FFBFBFBF"/>
      </patternFill>
    </fill>
    <fill>
      <patternFill patternType="solid">
        <fgColor rgb="FF5B9BD5"/>
        <bgColor rgb="FF2E75B6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 indent="1"/>
    </xf>
    <xf numFmtId="0" fontId="6" fillId="3" borderId="0" applyAlignment="1" pivotButton="0" quotePrefix="0" xfId="0">
      <alignment horizontal="left" vertical="center" wrapText="1" indent="1"/>
    </xf>
    <xf numFmtId="0" fontId="7" fillId="4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5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164" fontId="8" fillId="3" borderId="1" applyAlignment="1" pivotButton="0" quotePrefix="0" xfId="0">
      <alignment horizontal="right" vertical="center"/>
    </xf>
    <xf numFmtId="165" fontId="8" fillId="3" borderId="0" applyAlignment="1" pivotButton="0" quotePrefix="0" xfId="0">
      <alignment horizontal="right" vertical="center"/>
    </xf>
    <xf numFmtId="166" fontId="8" fillId="3" borderId="1" applyAlignment="1" pivotButton="0" quotePrefix="0" xfId="0">
      <alignment horizontal="right" vertical="center"/>
    </xf>
    <xf numFmtId="164" fontId="9" fillId="0" borderId="1" applyAlignment="1" pivotButton="0" quotePrefix="0" xfId="0">
      <alignment horizontal="right" vertical="center"/>
    </xf>
    <xf numFmtId="164" fontId="12" fillId="5" borderId="1" applyAlignment="1" pivotButton="0" quotePrefix="0" xfId="0">
      <alignment horizontal="general" vertical="bottom"/>
    </xf>
    <xf numFmtId="164" fontId="12" fillId="0" borderId="1" applyAlignment="1" pivotButton="0" quotePrefix="0" xfId="0">
      <alignment horizontal="right" vertical="center"/>
    </xf>
    <xf numFmtId="164" fontId="12" fillId="7" borderId="1" applyAlignment="1" pivotButton="0" quotePrefix="0" xfId="0">
      <alignment horizontal="right" vertical="center"/>
    </xf>
    <xf numFmtId="164" fontId="12" fillId="5" borderId="1" applyAlignment="1" pivotButton="0" quotePrefix="0" xfId="0">
      <alignment horizontal="right" vertical="center"/>
    </xf>
    <xf numFmtId="1" fontId="8" fillId="3" borderId="1" applyAlignment="1" pivotButton="0" quotePrefix="0" xfId="0">
      <alignment horizontal="right" vertical="center"/>
    </xf>
    <xf numFmtId="166" fontId="12" fillId="0" borderId="1" applyAlignment="1" pivotButton="0" quotePrefix="0" xfId="0">
      <alignment horizontal="right" vertical="center"/>
    </xf>
    <xf numFmtId="0" fontId="13" fillId="2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 indent="1"/>
    </xf>
    <xf numFmtId="166" fontId="9" fillId="0" borderId="1" applyAlignment="1" pivotButton="0" quotePrefix="0" xfId="0">
      <alignment horizontal="right" vertical="center"/>
    </xf>
    <xf numFmtId="0" fontId="10" fillId="8" borderId="1" applyAlignment="1" pivotButton="0" quotePrefix="0" xfId="0">
      <alignment horizontal="left" vertical="center" indent="1"/>
    </xf>
    <xf numFmtId="0" fontId="14" fillId="0" borderId="0" applyAlignment="1" pivotButton="0" quotePrefix="0" xfId="0">
      <alignment horizontal="left" vertical="center" wrapText="1"/>
    </xf>
    <xf numFmtId="0" fontId="16" fillId="9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indent="1"/>
    </xf>
    <xf numFmtId="167" fontId="12" fillId="5" borderId="1" applyAlignment="1" pivotButton="0" quotePrefix="0" xfId="0">
      <alignment horizontal="right" vertical="center"/>
    </xf>
    <xf numFmtId="0" fontId="7" fillId="4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 indent="1"/>
    </xf>
    <xf numFmtId="167" fontId="9" fillId="0" borderId="1" applyAlignment="1" pivotButton="0" quotePrefix="0" xfId="0">
      <alignment horizontal="right" vertical="center"/>
    </xf>
    <xf numFmtId="166" fontId="12" fillId="5" borderId="1" applyAlignment="1" pivotButton="0" quotePrefix="0" xfId="0">
      <alignment horizontal="right" vertical="center"/>
    </xf>
    <xf numFmtId="2" fontId="9" fillId="0" borderId="1" applyAlignment="1" pivotButton="0" quotePrefix="0" xfId="0">
      <alignment horizontal="right" vertical="center"/>
    </xf>
    <xf numFmtId="2" fontId="12" fillId="0" borderId="1" applyAlignment="1" pivotButton="0" quotePrefix="0" xfId="0">
      <alignment horizontal="right" vertical="center"/>
    </xf>
    <xf numFmtId="167" fontId="12" fillId="8" borderId="1" applyAlignment="1" pivotButton="0" quotePrefix="0" xfId="0">
      <alignment horizontal="right" vertical="center"/>
    </xf>
    <xf numFmtId="167" fontId="17" fillId="5" borderId="1" applyAlignment="1" pivotButton="0" quotePrefix="0" xfId="0">
      <alignment horizontal="right" vertical="center"/>
    </xf>
    <xf numFmtId="167" fontId="12" fillId="0" borderId="1" applyAlignment="1" pivotButton="0" quotePrefix="0" xfId="0">
      <alignment horizontal="right" vertical="center"/>
    </xf>
    <xf numFmtId="168" fontId="13" fillId="2" borderId="1" applyAlignment="1" pivotButton="0" quotePrefix="0" xfId="0">
      <alignment horizontal="center" vertical="center"/>
    </xf>
    <xf numFmtId="166" fontId="10" fillId="3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right" vertical="center"/>
    </xf>
    <xf numFmtId="0" fontId="18" fillId="9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center" vertical="center"/>
    </xf>
    <xf numFmtId="0" fontId="14" fillId="10" borderId="0" applyAlignment="1" pivotButton="0" quotePrefix="0" xfId="0">
      <alignment horizontal="center" vertical="center"/>
    </xf>
    <xf numFmtId="0" fontId="14" fillId="11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center" vertical="center"/>
    </xf>
    <xf numFmtId="0" fontId="20" fillId="0" borderId="0" applyAlignment="1" pivotButton="0" quotePrefix="0" xfId="0">
      <alignment horizontal="left" vertical="center" indent="1"/>
    </xf>
    <xf numFmtId="0" fontId="16" fillId="9" borderId="1" applyAlignment="1" pivotButton="0" quotePrefix="0" xfId="0">
      <alignment horizontal="left" vertical="center" indent="1"/>
    </xf>
    <xf numFmtId="164" fontId="16" fillId="9" borderId="1" applyAlignment="1" pivotButton="0" quotePrefix="0" xfId="0">
      <alignment horizontal="center" vertical="center"/>
    </xf>
    <xf numFmtId="164" fontId="9" fillId="0" borderId="1" applyAlignment="1" pivotButton="0" quotePrefix="0" xfId="0">
      <alignment horizontal="center" vertical="center"/>
    </xf>
    <xf numFmtId="169" fontId="16" fillId="9" borderId="1" applyAlignment="1" pivotButton="0" quotePrefix="0" xfId="0">
      <alignment horizontal="center" vertical="center"/>
    </xf>
    <xf numFmtId="164" fontId="9" fillId="12" borderId="1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 indent="1"/>
    </xf>
    <xf numFmtId="164" fontId="12" fillId="10" borderId="1" applyAlignment="1" pivotButton="0" quotePrefix="0" xfId="0">
      <alignment horizontal="center" vertical="center"/>
    </xf>
    <xf numFmtId="0" fontId="21" fillId="13" borderId="1" applyAlignment="1" pivotButton="0" quotePrefix="0" xfId="0">
      <alignment horizontal="center" vertical="center"/>
    </xf>
    <xf numFmtId="0" fontId="21" fillId="14" borderId="1" applyAlignment="1" pivotButton="0" quotePrefix="0" xfId="0">
      <alignment horizontal="center" vertical="center"/>
    </xf>
    <xf numFmtId="170" fontId="16" fillId="9" borderId="1" applyAlignment="1" pivotButton="0" quotePrefix="0" xfId="0">
      <alignment horizontal="center" vertical="center"/>
    </xf>
    <xf numFmtId="0" fontId="9" fillId="13" borderId="1" applyAlignment="1" pivotButton="0" quotePrefix="0" xfId="0">
      <alignment horizontal="center" vertical="center"/>
    </xf>
    <xf numFmtId="167" fontId="9" fillId="0" borderId="1" applyAlignment="1" pivotButton="0" quotePrefix="0" xfId="0">
      <alignment horizontal="center" vertical="center"/>
    </xf>
    <xf numFmtId="167" fontId="12" fillId="12" borderId="1" applyAlignment="1" pivotButton="0" quotePrefix="0" xfId="0">
      <alignment horizontal="center" vertical="center"/>
    </xf>
    <xf numFmtId="171" fontId="12" fillId="10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bottom"/>
    </xf>
    <xf numFmtId="171" fontId="9" fillId="0" borderId="1" applyAlignment="1" pivotButton="0" quotePrefix="0" xfId="0">
      <alignment horizontal="center" vertical="center"/>
    </xf>
    <xf numFmtId="169" fontId="12" fillId="10" borderId="1" applyAlignment="1" pivotButton="0" quotePrefix="0" xfId="0">
      <alignment horizontal="center" vertical="center"/>
    </xf>
    <xf numFmtId="169" fontId="9" fillId="0" borderId="1" applyAlignment="1" pivotButton="0" quotePrefix="0" xfId="0">
      <alignment horizontal="center" vertical="center"/>
    </xf>
    <xf numFmtId="171" fontId="16" fillId="9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22" fillId="0" borderId="1" applyAlignment="1" pivotButton="0" quotePrefix="0" xfId="0">
      <alignment horizontal="left" vertical="center" indent="1"/>
    </xf>
    <xf numFmtId="164" fontId="22" fillId="0" borderId="1" applyAlignment="1" pivotButton="0" quotePrefix="0" xfId="0">
      <alignment horizontal="center" vertical="center"/>
    </xf>
    <xf numFmtId="164" fontId="22" fillId="12" borderId="1" applyAlignment="1" pivotButton="0" quotePrefix="0" xfId="0">
      <alignment horizontal="center" vertical="center"/>
    </xf>
    <xf numFmtId="169" fontId="9" fillId="13" borderId="1" applyAlignment="1" pivotButton="0" quotePrefix="0" xfId="0">
      <alignment horizontal="center" vertical="center"/>
    </xf>
    <xf numFmtId="169" fontId="9" fillId="12" borderId="1" applyAlignment="1" pivotButton="0" quotePrefix="0" xfId="0">
      <alignment horizontal="center" vertical="center"/>
    </xf>
    <xf numFmtId="164" fontId="22" fillId="13" borderId="1" applyAlignment="1" pivotButton="0" quotePrefix="0" xfId="0">
      <alignment horizontal="center" vertical="center"/>
    </xf>
    <xf numFmtId="167" fontId="22" fillId="13" borderId="1" applyAlignment="1" pivotButton="0" quotePrefix="0" xfId="0">
      <alignment horizontal="center" vertical="center"/>
    </xf>
    <xf numFmtId="167" fontId="22" fillId="0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 indent="1"/>
    </xf>
    <xf numFmtId="0" fontId="6" fillId="3" borderId="0" applyAlignment="1" pivotButton="0" quotePrefix="0" xfId="0">
      <alignment horizontal="left" vertical="center" wrapText="1" indent="1"/>
    </xf>
    <xf numFmtId="0" fontId="7" fillId="4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5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164" fontId="8" fillId="3" borderId="1" applyAlignment="1" pivotButton="0" quotePrefix="0" xfId="0">
      <alignment horizontal="right" vertical="center"/>
    </xf>
    <xf numFmtId="164" fontId="12" fillId="0" borderId="1" applyAlignment="1" pivotButton="0" quotePrefix="0" xfId="0">
      <alignment horizontal="right" vertical="center"/>
    </xf>
    <xf numFmtId="166" fontId="8" fillId="3" borderId="1" applyAlignment="1" pivotButton="0" quotePrefix="0" xfId="0">
      <alignment horizontal="right" vertical="center"/>
    </xf>
    <xf numFmtId="164" fontId="9" fillId="0" borderId="1" applyAlignment="1" pivotButton="0" quotePrefix="0" xfId="0">
      <alignment horizontal="right" vertical="center"/>
    </xf>
    <xf numFmtId="164" fontId="12" fillId="7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left" vertical="center" indent="1"/>
    </xf>
    <xf numFmtId="0" fontId="16" fillId="9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indent="1"/>
    </xf>
    <xf numFmtId="1" fontId="8" fillId="3" borderId="1" applyAlignment="1" pivotButton="0" quotePrefix="0" xfId="0">
      <alignment horizontal="right" vertical="center"/>
    </xf>
    <xf numFmtId="167" fontId="12" fillId="5" borderId="1" applyAlignment="1" pivotButton="0" quotePrefix="0" xfId="0">
      <alignment horizontal="right" vertical="center"/>
    </xf>
    <xf numFmtId="167" fontId="9" fillId="0" borderId="1" applyAlignment="1" pivotButton="0" quotePrefix="0" xfId="0">
      <alignment horizontal="right" vertical="center"/>
    </xf>
    <xf numFmtId="166" fontId="12" fillId="5" borderId="1" applyAlignment="1" pivotButton="0" quotePrefix="0" xfId="0">
      <alignment horizontal="right" vertical="center"/>
    </xf>
    <xf numFmtId="166" fontId="12" fillId="0" borderId="1" applyAlignment="1" pivotButton="0" quotePrefix="0" xfId="0">
      <alignment horizontal="right" vertical="center"/>
    </xf>
    <xf numFmtId="2" fontId="9" fillId="0" borderId="1" applyAlignment="1" pivotButton="0" quotePrefix="0" xfId="0">
      <alignment horizontal="right" vertical="center"/>
    </xf>
    <xf numFmtId="2" fontId="12" fillId="0" borderId="1" applyAlignment="1" pivotButton="0" quotePrefix="0" xfId="0">
      <alignment horizontal="right" vertical="center"/>
    </xf>
    <xf numFmtId="166" fontId="9" fillId="0" borderId="1" applyAlignment="1" pivotButton="0" quotePrefix="0" xfId="0">
      <alignment horizontal="right" vertical="center"/>
    </xf>
    <xf numFmtId="167" fontId="12" fillId="8" borderId="1" applyAlignment="1" pivotButton="0" quotePrefix="0" xfId="0">
      <alignment horizontal="right" vertical="center"/>
    </xf>
    <xf numFmtId="167" fontId="17" fillId="5" borderId="1" applyAlignment="1" pivotButton="0" quotePrefix="0" xfId="0">
      <alignment horizontal="right" vertical="center"/>
    </xf>
    <xf numFmtId="164" fontId="12" fillId="5" borderId="1" applyAlignment="1" pivotButton="0" quotePrefix="0" xfId="0">
      <alignment horizontal="right" vertical="center"/>
    </xf>
    <xf numFmtId="0" fontId="13" fillId="2" borderId="1" applyAlignment="1" pivotButton="0" quotePrefix="0" xfId="0">
      <alignment horizontal="center" vertical="center"/>
    </xf>
    <xf numFmtId="167" fontId="12" fillId="0" borderId="1" applyAlignment="1" pivotButton="0" quotePrefix="0" xfId="0">
      <alignment horizontal="right" vertical="center"/>
    </xf>
    <xf numFmtId="168" fontId="13" fillId="2" borderId="1" applyAlignment="1" pivotButton="0" quotePrefix="0" xfId="0">
      <alignment horizontal="center" vertical="center"/>
    </xf>
    <xf numFmtId="166" fontId="10" fillId="3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E2EFDA"/>
      <rgbColor rgb="FFFFE699"/>
      <rgbColor rgb="FF99CCFF"/>
      <rgbColor rgb="FFFF99CC"/>
      <rgbColor rgb="FFCC99FF"/>
      <rgbColor rgb="FFC6E0B4"/>
      <rgbColor rgb="FF2E75B6"/>
      <rgbColor rgb="FF33CCCC"/>
      <rgbColor rgb="FF99CC00"/>
      <rgbColor rgb="FFFFCC00"/>
      <rgbColor rgb="FFFF9900"/>
      <rgbColor rgb="FFFF6600"/>
      <rgbColor rgb="FF595959"/>
      <rgbColor rgb="FFA9A9A9"/>
      <rgbColor rgb="FF1F3864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B2:B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81" min="1" max="1"/>
    <col width="110" customWidth="1" style="81" min="2" max="2"/>
  </cols>
  <sheetData>
    <row r="2" ht="31.5" customHeight="1" s="82">
      <c r="B2" s="83" t="inlineStr">
        <is>
          <t>REAL ESTATE INVESTOR TOOLKIT</t>
        </is>
      </c>
    </row>
    <row r="4" ht="7.5" customHeight="1" s="82">
      <c r="B4" s="84" t="n"/>
    </row>
    <row r="5" ht="21.75" customHeight="1" s="82">
      <c r="B5" s="85" t="inlineStr">
        <is>
          <t>WHAT'S IN THIS WORKBOOK</t>
        </is>
      </c>
    </row>
    <row r="6" ht="21.75" customHeight="1" s="82">
      <c r="B6" s="84" t="inlineStr">
        <is>
          <t>Four analysis tools, all in one place. Edit only the BLUE/YELLOW input cells — black cells are formulas.</t>
        </is>
      </c>
    </row>
    <row r="7" ht="7.5" customHeight="1" s="82">
      <c r="B7" s="84" t="n"/>
    </row>
    <row r="8" ht="21.75" customHeight="1" s="82">
      <c r="B8" s="85" t="inlineStr">
        <is>
          <t>📋 1. FLIP ANALYSIS</t>
        </is>
      </c>
    </row>
    <row r="9" ht="21.75" customHeight="1" s="82">
      <c r="B9" s="84" t="inlineStr">
        <is>
          <t>Calculates MAO using the 70% rule, full line-item rehab budget, financing/holding costs, and a</t>
        </is>
      </c>
    </row>
    <row r="10" ht="21.75" customHeight="1" s="82">
      <c r="B10" s="84" t="inlineStr">
        <is>
          <t>Resale Sensitivity table that shows your net profit and ROI at 5 different sale prices (90%–110% of ARV).</t>
        </is>
      </c>
    </row>
    <row r="11" ht="7.5" customHeight="1" s="82">
      <c r="B11" s="84" t="n"/>
    </row>
    <row r="12" ht="21.75" customHeight="1" s="82">
      <c r="B12" s="85" t="inlineStr">
        <is>
          <t>🏠 2. RENTAL ANALYSIS</t>
        </is>
      </c>
    </row>
    <row r="13" ht="21.75" customHeight="1" s="82">
      <c r="B13" s="84" t="inlineStr">
        <is>
          <t>Cash flow analyzer for buy-and-hold deals. Models gross/effective rent, full operating expense breakdown</t>
        </is>
      </c>
    </row>
    <row r="14" ht="21.75" customHeight="1" s="82">
      <c r="B14" s="84" t="inlineStr">
        <is>
          <t>(taxes, insurance, vacancy, mgmt %, maintenance %, CapEx %), and includes:</t>
        </is>
      </c>
    </row>
    <row r="15" ht="21.75" customHeight="1" s="82">
      <c r="B15" s="84" t="inlineStr">
        <is>
          <t xml:space="preserve">   • Loan Scenario Comparison (5 LTV/rate combinations side-by-side)</t>
        </is>
      </c>
    </row>
    <row r="16" ht="21.75" customHeight="1" s="82">
      <c r="B16" s="84" t="inlineStr">
        <is>
          <t xml:space="preserve">   • Interest Rate × LTV Sensitivity grid</t>
        </is>
      </c>
    </row>
    <row r="17" ht="21.75" customHeight="1" s="82">
      <c r="B17" s="84" t="inlineStr">
        <is>
          <t xml:space="preserve">   • Key metrics: CoC, Cap Rate, DSCR, GRM, 1% Rule, Break-even Occupancy</t>
        </is>
      </c>
    </row>
    <row r="18" ht="7.5" customHeight="1" s="82">
      <c r="B18" s="84" t="n"/>
    </row>
    <row r="19" ht="21.75" customHeight="1" s="82">
      <c r="B19" s="85" t="inlineStr">
        <is>
          <t>🏦 3. DSCR LOAN COMPARISON</t>
        </is>
      </c>
    </row>
    <row r="20" ht="21.75" customHeight="1" s="82">
      <c r="B20" s="84" t="inlineStr">
        <is>
          <t>Side-by-side comparison of your CURRENT loan against up to 4 DSCR lender quotes for a property you own.</t>
        </is>
      </c>
    </row>
    <row r="21" ht="21.75" customHeight="1" s="82">
      <c r="B21" s="84" t="inlineStr">
        <is>
          <t>Calculates monthly P&amp;I, PITIA, both DSCR methods (Lender and NOI), monthly/annual cash flow,</t>
        </is>
      </c>
    </row>
    <row r="22" ht="21.75" customHeight="1" s="82">
      <c r="B22" s="84" t="inlineStr">
        <is>
          <t>CoC return, and PASS/FAIL qualification check for each lender's minimum DSCR.</t>
        </is>
      </c>
    </row>
    <row r="23" ht="7.5" customHeight="1" s="82">
      <c r="B23" s="84" t="n"/>
    </row>
    <row r="24" ht="21.75" customHeight="1" s="82">
      <c r="B24" s="85" t="inlineStr">
        <is>
          <t>💰 4. CASH-OUT REFI</t>
        </is>
      </c>
    </row>
    <row r="25" ht="21.75" customHeight="1" s="82">
      <c r="B25" s="84" t="inlineStr">
        <is>
          <t>Models cash-out refinance at 85%/80%/75% LTV — pulls auto-linked from DSCR Loan Comparison tab.</t>
        </is>
      </c>
    </row>
    <row r="26" ht="21.75" customHeight="1" s="82">
      <c r="B26" s="84" t="inlineStr">
        <is>
          <t>Shows new loan amount, net cash to you, new PITIA, new DSCR, and the change in annual cash flow vs.</t>
        </is>
      </c>
    </row>
    <row r="27" ht="21.75" customHeight="1" s="82">
      <c r="B27" s="84" t="inlineStr">
        <is>
          <t>your current loan. Tells you whether the refi gains or costs cash flow when you pull equity out.</t>
        </is>
      </c>
    </row>
    <row r="28" ht="7.5" customHeight="1" s="82">
      <c r="B28" s="84" t="n"/>
    </row>
    <row r="29" ht="21.75" customHeight="1" s="82">
      <c r="B29" s="85" t="inlineStr">
        <is>
          <t>WHEN TO USE WHICH SHEET</t>
        </is>
      </c>
    </row>
    <row r="30" ht="21.75" customHeight="1" s="82">
      <c r="B30" s="84" t="inlineStr">
        <is>
          <t>• Considering a flip? → Flip Analysis</t>
        </is>
      </c>
    </row>
    <row r="31" ht="21.75" customHeight="1" s="82">
      <c r="B31" s="84" t="inlineStr">
        <is>
          <t>• Underwriting a rental purchase? → Rental Analysis</t>
        </is>
      </c>
    </row>
    <row r="32" ht="21.75" customHeight="1" s="82">
      <c r="B32" s="84" t="inlineStr">
        <is>
          <t>• Already own a property and shopping DSCR lenders? → DSCR Loan Comparison</t>
        </is>
      </c>
    </row>
    <row r="33" ht="21.75" customHeight="1" s="82">
      <c r="B33" s="84" t="inlineStr">
        <is>
          <t>• Thinking about pulling equity out of a property you own? → Cash-Out Refi</t>
        </is>
      </c>
    </row>
    <row r="34" ht="7.5" customHeight="1" s="82">
      <c r="B34" s="84" t="n"/>
    </row>
    <row r="35" ht="21.75" customHeight="1" s="82">
      <c r="B35" s="85" t="inlineStr">
        <is>
          <t>COLOR CODE</t>
        </is>
      </c>
    </row>
    <row r="36" ht="21.75" customHeight="1" s="82">
      <c r="B36" s="84" t="inlineStr">
        <is>
          <t>• Blue text or yellow background = your inputs (edit these)</t>
        </is>
      </c>
    </row>
    <row r="37" ht="21.75" customHeight="1" s="82">
      <c r="B37" s="84" t="inlineStr">
        <is>
          <t>• Black text = formulas (don't touch)</t>
        </is>
      </c>
    </row>
    <row r="38" ht="21.75" customHeight="1" s="82">
      <c r="B38" s="84" t="inlineStr">
        <is>
          <t>• Green text = links to another tab</t>
        </is>
      </c>
    </row>
    <row r="39" ht="21.75" customHeight="1" s="82">
      <c r="B39" s="84" t="inlineStr">
        <is>
          <t>• Gold/yellow background = key result</t>
        </is>
      </c>
    </row>
    <row r="40" ht="21.75" customHeight="1" s="82">
      <c r="B40" s="84" t="inlineStr">
        <is>
          <t>• Light green background = PASS/FAIL or change vs. baseline</t>
        </is>
      </c>
    </row>
    <row r="41" ht="21.75" customHeight="1" s="82">
      <c r="B41" s="84" t="inlineStr">
        <is>
          <t>• Gray background = N/A or auto-pulled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B2:N5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" customWidth="1" style="86" min="1" max="1"/>
    <col width="32" customWidth="1" style="86" min="2" max="2"/>
    <col width="16" customWidth="1" style="86" min="3" max="3"/>
    <col width="4" customWidth="1" style="86" min="4" max="4"/>
    <col width="28" customWidth="1" style="86" min="5" max="5"/>
    <col width="16" customWidth="1" style="86" min="6" max="6"/>
    <col width="4" customWidth="1" style="86" min="7" max="7"/>
    <col width="28" customWidth="1" style="86" min="8" max="8"/>
    <col width="14" customWidth="1" style="86" min="9" max="14"/>
  </cols>
  <sheetData>
    <row r="1" ht="17.25" customHeight="1" s="82"/>
    <row r="2" ht="30" customHeight="1" s="82">
      <c r="B2" s="83" t="inlineStr">
        <is>
          <t>RENTAL CASH FLOW ANALYZER</t>
        </is>
      </c>
    </row>
    <row r="3" ht="15" customHeight="1" s="82">
      <c r="B3" s="87" t="n"/>
      <c r="E3" s="88" t="inlineStr">
        <is>
          <t>Black = calculated</t>
        </is>
      </c>
      <c r="H3" s="89" t="n"/>
    </row>
    <row r="4" ht="17.25" customHeight="1" s="82"/>
    <row r="5" ht="15" customHeight="1" s="82">
      <c r="B5" s="90" t="inlineStr">
        <is>
          <t xml:space="preserve">  PROPERTY DETAILS</t>
        </is>
      </c>
      <c r="E5" s="90" t="inlineStr">
        <is>
          <t xml:space="preserve">  INCOME</t>
        </is>
      </c>
    </row>
    <row r="6" ht="15" customHeight="1" s="82">
      <c r="B6" s="91" t="inlineStr">
        <is>
          <t>Address</t>
        </is>
      </c>
      <c r="C6" s="92" t="n"/>
      <c r="E6" s="91" t="inlineStr">
        <is>
          <t>Gross Monthly Rent</t>
        </is>
      </c>
      <c r="F6" s="93" t="n"/>
    </row>
    <row r="7" ht="15" customHeight="1" s="82">
      <c r="B7" s="91" t="inlineStr">
        <is>
          <t>Purchase Price</t>
        </is>
      </c>
      <c r="C7" s="93" t="n"/>
      <c r="E7" s="91" t="inlineStr">
        <is>
          <t>Other Income (laundry, parking, etc.)</t>
        </is>
      </c>
      <c r="F7" s="93" t="n"/>
    </row>
    <row r="8" ht="15" customHeight="1" s="82">
      <c r="B8" s="91" t="inlineStr">
        <is>
          <t>Estimated Rehab</t>
        </is>
      </c>
      <c r="C8" s="93" t="n"/>
      <c r="E8" s="91" t="inlineStr">
        <is>
          <t>Total Gross Monthly Income</t>
        </is>
      </c>
      <c r="F8" s="94">
        <f>F6+F7</f>
        <v/>
      </c>
    </row>
    <row r="9" ht="15" customHeight="1" s="82">
      <c r="B9" s="91" t="inlineStr">
        <is>
          <t>Closing Costs (% of price)</t>
        </is>
      </c>
      <c r="C9" s="95" t="n"/>
      <c r="E9" s="91" t="inlineStr">
        <is>
          <t>Vacancy %</t>
        </is>
      </c>
      <c r="F9" s="95" t="n"/>
    </row>
    <row r="10" ht="15" customHeight="1" s="82">
      <c r="B10" s="91" t="inlineStr">
        <is>
          <t>Closing Costs ($)</t>
        </is>
      </c>
      <c r="C10" s="96">
        <f>C7*C9</f>
        <v/>
      </c>
      <c r="E10" s="91" t="inlineStr">
        <is>
          <t>Effective Monthly Income</t>
        </is>
      </c>
      <c r="F10" s="94">
        <f>F8*(1-F9)</f>
        <v/>
      </c>
    </row>
    <row r="11" ht="15" customHeight="1" s="82">
      <c r="B11" s="91" t="inlineStr">
        <is>
          <t>All-In Cost</t>
        </is>
      </c>
      <c r="C11" s="97">
        <f>C7+C8+C10</f>
        <v/>
      </c>
    </row>
    <row r="12" ht="15" customHeight="1" s="82">
      <c r="E12" s="90" t="inlineStr">
        <is>
          <t xml:space="preserve">  OPERATING EXPENSES (Monthly)</t>
        </is>
      </c>
    </row>
    <row r="13" ht="15" customHeight="1" s="82">
      <c r="B13" s="90" t="inlineStr">
        <is>
          <t xml:space="preserve">  LOAN — BASE SCENARIO</t>
        </is>
      </c>
      <c r="E13" s="91" t="inlineStr">
        <is>
          <t>Property Taxes (annual)</t>
        </is>
      </c>
      <c r="F13" s="93" t="n"/>
    </row>
    <row r="14" ht="15" customHeight="1" s="82">
      <c r="B14" s="98" t="inlineStr">
        <is>
          <t>Include Rehab in Loan? (Y/N)</t>
        </is>
      </c>
      <c r="C14" s="99" t="inlineStr">
        <is>
          <t>N</t>
        </is>
      </c>
      <c r="D14" s="100" t="inlineStr">
        <is>
          <t>← construction loan?</t>
        </is>
      </c>
    </row>
    <row r="15" ht="15" customHeight="1" s="82">
      <c r="B15" s="91" t="inlineStr">
        <is>
          <t>LTV %</t>
        </is>
      </c>
      <c r="C15" s="95" t="n"/>
      <c r="E15" s="91" t="inlineStr">
        <is>
          <t>Insurance (annual)</t>
        </is>
      </c>
      <c r="F15" s="93" t="n"/>
    </row>
    <row r="16" ht="15" customHeight="1" s="82">
      <c r="B16" s="91" t="inlineStr">
        <is>
          <t>Loan Amount</t>
        </is>
      </c>
      <c r="C16" s="96">
        <f>IF(C14="Y",(C7+C8)*C15,C7*C15)</f>
        <v/>
      </c>
      <c r="E16" s="91" t="inlineStr">
        <is>
          <t>HOA (monthly)</t>
        </is>
      </c>
      <c r="F16" s="93" t="n"/>
    </row>
    <row r="17" ht="15" customHeight="1" s="82">
      <c r="B17" s="91" t="inlineStr">
        <is>
          <t>Down Payment</t>
        </is>
      </c>
      <c r="C17" s="96">
        <f>IF(C14="Y",(C7+C8)-C16,C7-C16)</f>
        <v/>
      </c>
      <c r="E17" s="91" t="inlineStr">
        <is>
          <t>Utilities paid by owner (monthly)</t>
        </is>
      </c>
      <c r="F17" s="93" t="n"/>
    </row>
    <row r="18" ht="15" customHeight="1" s="82">
      <c r="B18" s="91" t="inlineStr">
        <is>
          <t>Interest Rate (annual)</t>
        </is>
      </c>
      <c r="C18" s="95" t="n"/>
      <c r="E18" s="91" t="inlineStr">
        <is>
          <t>Property Mgmt (% of gross)</t>
        </is>
      </c>
      <c r="F18" s="95" t="n"/>
    </row>
    <row r="19" ht="15" customHeight="1" s="82">
      <c r="B19" s="91" t="inlineStr">
        <is>
          <t>Loan Term (years)</t>
        </is>
      </c>
      <c r="C19" s="101" t="n"/>
      <c r="E19" s="91" t="inlineStr">
        <is>
          <t>Maintenance (% of gross)</t>
        </is>
      </c>
      <c r="F19" s="95" t="n"/>
    </row>
    <row r="20" ht="15" customHeight="1" s="82">
      <c r="B20" s="91" t="inlineStr">
        <is>
          <t>Monthly P&amp;I Payment</t>
        </is>
      </c>
      <c r="C20" s="102">
        <f>IFERROR(-PMT(C18/12,C19*12,C16),0)</f>
        <v/>
      </c>
      <c r="E20" s="91" t="inlineStr">
        <is>
          <t>CapEx Reserve (% of gross)</t>
        </is>
      </c>
      <c r="F20" s="95" t="n"/>
    </row>
    <row r="21" ht="17.25" customHeight="1" s="82">
      <c r="B21" s="91" t="inlineStr">
        <is>
          <t>Total Cash Invested</t>
        </is>
      </c>
      <c r="C21" s="97">
        <f>IF(C14="Y",C17+C10,C17+C8+C10)</f>
        <v/>
      </c>
      <c r="E21" s="91" t="inlineStr">
        <is>
          <t>Other Expenses (monthly)</t>
        </is>
      </c>
      <c r="F21" s="93" t="n"/>
    </row>
    <row r="22" ht="15" customHeight="1" s="82">
      <c r="B22" s="86" t="n"/>
      <c r="H22" s="86" t="n"/>
    </row>
    <row r="23" ht="15" customHeight="1" s="82">
      <c r="B23" s="90" t="inlineStr">
        <is>
          <t xml:space="preserve">  MONTHLY CASH FLOW BREAKDOWN</t>
        </is>
      </c>
      <c r="H23" s="90" t="inlineStr">
        <is>
          <t xml:space="preserve">  KEY METRICS</t>
        </is>
      </c>
    </row>
    <row r="24" ht="15" customHeight="1" s="82">
      <c r="B24" s="91" t="inlineStr">
        <is>
          <t>Effective Income</t>
        </is>
      </c>
      <c r="C24" s="103">
        <f>F10</f>
        <v/>
      </c>
      <c r="H24" s="91" t="inlineStr">
        <is>
          <t>Cash-on-Cash Return</t>
        </is>
      </c>
      <c r="I24" s="104">
        <f>IFERROR(C36/C21,0)</f>
        <v/>
      </c>
    </row>
    <row r="25" ht="15" customHeight="1" s="82">
      <c r="B25" s="91" t="inlineStr">
        <is>
          <t>(−) Property Taxes</t>
        </is>
      </c>
      <c r="C25" s="103">
        <f>-F13/12</f>
        <v/>
      </c>
      <c r="H25" s="91" t="inlineStr">
        <is>
          <t>Cap Rate (NOI / Purchase)</t>
        </is>
      </c>
      <c r="I25" s="105">
        <f>IFERROR(C33*12/C7,0)</f>
        <v/>
      </c>
    </row>
    <row r="26" ht="15" customHeight="1" s="82">
      <c r="B26" s="91" t="inlineStr">
        <is>
          <t>(−) Insurance</t>
        </is>
      </c>
      <c r="C26" s="103">
        <f>-F15/12</f>
        <v/>
      </c>
      <c r="H26" s="91" t="inlineStr">
        <is>
          <t>GRM (Gross Rent Multiplier)</t>
        </is>
      </c>
      <c r="I26" s="106">
        <f>IFERROR(C7/(F8*12),0)</f>
        <v/>
      </c>
    </row>
    <row r="27" ht="15" customHeight="1" s="82">
      <c r="B27" s="91" t="inlineStr">
        <is>
          <t>(−) HOA</t>
        </is>
      </c>
      <c r="C27" s="103">
        <f>-F16</f>
        <v/>
      </c>
      <c r="H27" s="91" t="inlineStr">
        <is>
          <t>DSCR (NOI / Debt Service)</t>
        </is>
      </c>
      <c r="I27" s="107">
        <f>IFERROR(C33/C20,0)</f>
        <v/>
      </c>
    </row>
    <row r="28" ht="15" customHeight="1" s="82">
      <c r="B28" s="91" t="inlineStr">
        <is>
          <t>(−) Utilities</t>
        </is>
      </c>
      <c r="C28" s="103">
        <f>-F17</f>
        <v/>
      </c>
      <c r="H28" s="91" t="inlineStr">
        <is>
          <t>1% Rule (Rent / Price)</t>
        </is>
      </c>
      <c r="I28" s="108">
        <f>IFERROR(F6/C7,0)</f>
        <v/>
      </c>
    </row>
    <row r="29" ht="15" customHeight="1" s="82">
      <c r="B29" s="91" t="inlineStr">
        <is>
          <t>(−) Property Management</t>
        </is>
      </c>
      <c r="C29" s="103">
        <f>-F8*F18</f>
        <v/>
      </c>
      <c r="H29" s="91" t="inlineStr">
        <is>
          <t>Break-even Occupancy</t>
        </is>
      </c>
      <c r="I29" s="108">
        <f>IFERROR((C20+F13/12+F15/12+F16+F17+F21+F8*(F18+F19+F20))/F8,0)</f>
        <v/>
      </c>
    </row>
    <row r="30" ht="15" customHeight="1" s="82">
      <c r="B30" s="91" t="inlineStr">
        <is>
          <t>(−) Maintenance</t>
        </is>
      </c>
      <c r="C30" s="103">
        <f>-F8*F19</f>
        <v/>
      </c>
      <c r="H30" s="91" t="inlineStr">
        <is>
          <t>Total Operating Expense Ratio</t>
        </is>
      </c>
      <c r="I30" s="108">
        <f>IFERROR((-SUM(C25:C32))/F10,0)</f>
        <v/>
      </c>
    </row>
    <row r="31" ht="15" customHeight="1" s="82">
      <c r="B31" s="91" t="inlineStr">
        <is>
          <t>(−) CapEx Reserve</t>
        </is>
      </c>
      <c r="C31" s="103">
        <f>-F8*F20</f>
        <v/>
      </c>
    </row>
    <row r="32" ht="15" customHeight="1" s="82">
      <c r="B32" s="91" t="inlineStr">
        <is>
          <t>(−) Other</t>
        </is>
      </c>
      <c r="C32" s="103">
        <f>-F21</f>
        <v/>
      </c>
    </row>
    <row r="33" ht="15" customHeight="1" s="82">
      <c r="B33" s="91" t="inlineStr">
        <is>
          <t>Net Operating Income (NOI) — monthly</t>
        </is>
      </c>
      <c r="C33" s="109">
        <f>SUM(C24:C32)</f>
        <v/>
      </c>
    </row>
    <row r="34" ht="15" customHeight="1" s="82">
      <c r="B34" s="91" t="inlineStr">
        <is>
          <t>(−) Debt Service (P&amp;I)</t>
        </is>
      </c>
      <c r="C34" s="103">
        <f>-C20</f>
        <v/>
      </c>
    </row>
    <row r="35" ht="15" customHeight="1" s="82">
      <c r="B35" s="91" t="inlineStr">
        <is>
          <t>MONTHLY CASH FLOW</t>
        </is>
      </c>
      <c r="C35" s="110">
        <f>C33+C34</f>
        <v/>
      </c>
    </row>
    <row r="36" ht="17.25" customHeight="1" s="82">
      <c r="B36" s="91" t="inlineStr">
        <is>
          <t>ANNUAL CASH FLOW</t>
        </is>
      </c>
      <c r="C36" s="111">
        <f>C35*12</f>
        <v/>
      </c>
    </row>
    <row r="37" ht="15" customHeight="1" s="82">
      <c r="B37" s="86" t="n"/>
    </row>
    <row r="38" ht="15" customHeight="1" s="82">
      <c r="B38" s="90" t="inlineStr">
        <is>
          <t xml:space="preserve">  LOAN SCENARIO COMPARISON — Different LTVs and Rates</t>
        </is>
      </c>
    </row>
    <row r="39" ht="15" customHeight="1" s="82">
      <c r="B39" s="112" t="inlineStr">
        <is>
          <t>Scenario</t>
        </is>
      </c>
      <c r="C39" s="112" t="inlineStr">
        <is>
          <t>LTV</t>
        </is>
      </c>
      <c r="D39" s="112" t="inlineStr">
        <is>
          <t>Rate</t>
        </is>
      </c>
      <c r="E39" s="112" t="inlineStr">
        <is>
          <t>Term (yrs)</t>
        </is>
      </c>
      <c r="F39" s="112" t="inlineStr">
        <is>
          <t>Loan Amount</t>
        </is>
      </c>
      <c r="G39" s="112" t="inlineStr">
        <is>
          <t>Down Payment</t>
        </is>
      </c>
      <c r="H39" s="112" t="inlineStr">
        <is>
          <t>Monthly P&amp;I</t>
        </is>
      </c>
      <c r="I39" s="112" t="inlineStr">
        <is>
          <t>Monthly Cash Flow</t>
        </is>
      </c>
      <c r="J39" s="112" t="inlineStr">
        <is>
          <t>Annual CF</t>
        </is>
      </c>
      <c r="K39" s="112" t="inlineStr">
        <is>
          <t>Cash Invested</t>
        </is>
      </c>
      <c r="L39" s="112" t="inlineStr">
        <is>
          <t>CoC Return</t>
        </is>
      </c>
      <c r="M39" s="112" t="inlineStr">
        <is>
          <t>DSCR</t>
        </is>
      </c>
    </row>
    <row r="40" ht="15" customHeight="1" s="82">
      <c r="B40" s="98" t="inlineStr">
        <is>
          <t>Conservative</t>
        </is>
      </c>
      <c r="C40" s="95" t="n"/>
      <c r="D40" s="95" t="n"/>
      <c r="E40" s="101" t="n"/>
      <c r="F40" s="96">
        <f>IF($C$14="Y",($C$7+$C$8)*C40,$C$7*C40)</f>
        <v/>
      </c>
      <c r="G40" s="96">
        <f>IF($C$14="Y",($C$7+$C$8)-F40,$C$7-F40)</f>
        <v/>
      </c>
      <c r="H40" s="103">
        <f>IFERROR(-PMT(D40/12,E40*12,F40),0)</f>
        <v/>
      </c>
      <c r="I40" s="113">
        <f>$C$33-H40</f>
        <v/>
      </c>
      <c r="J40" s="96">
        <f>I40*12</f>
        <v/>
      </c>
      <c r="K40" s="96">
        <f>IF($C$14="Y",G40+$C$10,G40+$C$8+$C$10)</f>
        <v/>
      </c>
      <c r="L40" s="105">
        <f>IFERROR(J40/K40,0)</f>
        <v/>
      </c>
      <c r="M40" s="107">
        <f>IFERROR($C$33/H40,0)</f>
        <v/>
      </c>
    </row>
    <row r="41" ht="15" customHeight="1" s="82">
      <c r="B41" s="98" t="inlineStr">
        <is>
          <t>Standard</t>
        </is>
      </c>
      <c r="C41" s="95" t="n"/>
      <c r="D41" s="95" t="n"/>
      <c r="E41" s="101" t="n"/>
      <c r="F41" s="96">
        <f>IF($C$14="Y",($C$7+$C$8)*C41,$C$7*C41)</f>
        <v/>
      </c>
      <c r="G41" s="96">
        <f>IF($C$14="Y",($C$7+$C$8)-F41,$C$7-F41)</f>
        <v/>
      </c>
      <c r="H41" s="103">
        <f>IFERROR(-PMT(D41/12,E41*12,F41),0)</f>
        <v/>
      </c>
      <c r="I41" s="113">
        <f>$C$33-H41</f>
        <v/>
      </c>
      <c r="J41" s="96">
        <f>I41*12</f>
        <v/>
      </c>
      <c r="K41" s="96">
        <f>IF($C$14="Y",G41+$C$10,G41+$C$8+$C$10)</f>
        <v/>
      </c>
      <c r="L41" s="105">
        <f>IFERROR(J41/K41,0)</f>
        <v/>
      </c>
      <c r="M41" s="107">
        <f>IFERROR($C$33/H41,0)</f>
        <v/>
      </c>
    </row>
    <row r="42" ht="15" customHeight="1" s="82">
      <c r="B42" s="98" t="inlineStr">
        <is>
          <t>Aggressive</t>
        </is>
      </c>
      <c r="C42" s="95" t="n"/>
      <c r="D42" s="95" t="n"/>
      <c r="E42" s="101" t="n"/>
      <c r="F42" s="96">
        <f>IF($C$14="Y",($C$7+$C$8)*C42,$C$7*C42)</f>
        <v/>
      </c>
      <c r="G42" s="96">
        <f>IF($C$14="Y",($C$7+$C$8)-F42,$C$7-F42)</f>
        <v/>
      </c>
      <c r="H42" s="103">
        <f>IFERROR(-PMT(D42/12,E42*12,F42),0)</f>
        <v/>
      </c>
      <c r="I42" s="113">
        <f>$C$33-H42</f>
        <v/>
      </c>
      <c r="J42" s="96">
        <f>I42*12</f>
        <v/>
      </c>
      <c r="K42" s="96">
        <f>IF($C$14="Y",G42+$C$10,G42+$C$8+$C$10)</f>
        <v/>
      </c>
      <c r="L42" s="105">
        <f>IFERROR(J42/K42,0)</f>
        <v/>
      </c>
      <c r="M42" s="107">
        <f>IFERROR($C$33/H42,0)</f>
        <v/>
      </c>
    </row>
    <row r="43" ht="15" customHeight="1" s="82">
      <c r="B43" s="98" t="inlineStr">
        <is>
          <t>High Leverage</t>
        </is>
      </c>
      <c r="C43" s="95" t="n"/>
      <c r="D43" s="95" t="n"/>
      <c r="E43" s="101" t="n"/>
      <c r="F43" s="96">
        <f>IF($C$14="Y",($C$7+$C$8)*C43,$C$7*C43)</f>
        <v/>
      </c>
      <c r="G43" s="96">
        <f>IF($C$14="Y",($C$7+$C$8)-F43,$C$7-F43)</f>
        <v/>
      </c>
      <c r="H43" s="103">
        <f>IFERROR(-PMT(D43/12,E43*12,F43),0)</f>
        <v/>
      </c>
      <c r="I43" s="113">
        <f>$C$33-H43</f>
        <v/>
      </c>
      <c r="J43" s="96">
        <f>I43*12</f>
        <v/>
      </c>
      <c r="K43" s="96">
        <f>IF($C$14="Y",G43+$C$10,G43+$C$8+$C$10)</f>
        <v/>
      </c>
      <c r="L43" s="105">
        <f>IFERROR(J43/K43,0)</f>
        <v/>
      </c>
      <c r="M43" s="107">
        <f>IFERROR($C$33/H43,0)</f>
        <v/>
      </c>
    </row>
    <row r="44" ht="17.25" customHeight="1" s="82">
      <c r="B44" s="98" t="inlineStr">
        <is>
          <t>15-yr fixed</t>
        </is>
      </c>
      <c r="C44" s="95" t="n"/>
      <c r="D44" s="95" t="n"/>
      <c r="E44" s="101" t="n"/>
      <c r="F44" s="96">
        <f>IF($C$14="Y",($C$7+$C$8)*C44,$C$7*C44)</f>
        <v/>
      </c>
      <c r="G44" s="96">
        <f>IF($C$14="Y",($C$7+$C$8)-F44,$C$7-F44)</f>
        <v/>
      </c>
      <c r="H44" s="103">
        <f>IFERROR(-PMT(D44/12,E44*12,F44),0)</f>
        <v/>
      </c>
      <c r="I44" s="113">
        <f>$C$33-H44</f>
        <v/>
      </c>
      <c r="J44" s="96">
        <f>I44*12</f>
        <v/>
      </c>
      <c r="K44" s="96">
        <f>IF($C$14="Y",G44+$C$10,G44+$C$8+$C$10)</f>
        <v/>
      </c>
      <c r="L44" s="105">
        <f>IFERROR(J44/K44,0)</f>
        <v/>
      </c>
      <c r="M44" s="107">
        <f>IFERROR($C$33/H44,0)</f>
        <v/>
      </c>
    </row>
    <row r="45" ht="17.25" customHeight="1" s="82"/>
    <row r="46" ht="15" customHeight="1" s="82">
      <c r="B46" s="86" t="n"/>
    </row>
    <row r="47" ht="15" customHeight="1" s="82">
      <c r="B47" s="90" t="inlineStr">
        <is>
          <t xml:space="preserve">  INTEREST RATE SENSITIVITY (at base LTV) — Monthly Cash Flow</t>
        </is>
      </c>
    </row>
    <row r="48" ht="15" customHeight="1" s="82">
      <c r="B48" s="112" t="inlineStr">
        <is>
          <t>Rate \ LTV</t>
        </is>
      </c>
      <c r="C48" s="114" t="n">
        <v>0.7</v>
      </c>
      <c r="D48" s="114" t="n">
        <v>0.75</v>
      </c>
      <c r="E48" s="114" t="n">
        <v>0.8</v>
      </c>
      <c r="F48" s="114" t="n">
        <v>0.85</v>
      </c>
      <c r="G48" s="114" t="n">
        <v>0.9</v>
      </c>
    </row>
    <row r="49" ht="15" customHeight="1" s="82">
      <c r="B49" s="115" t="n"/>
      <c r="C49" s="103">
        <f>$C$33-IFERROR(-PMT($B49/12,$C$19*12,$C$7*C$48),0)</f>
        <v/>
      </c>
      <c r="D49" s="103">
        <f>$C$33-IFERROR(-PMT($B49/12,$C$19*12,$C$7*D$48),0)</f>
        <v/>
      </c>
      <c r="E49" s="103">
        <f>$C$33-IFERROR(-PMT($B49/12,$C$19*12,$C$7*E$48),0)</f>
        <v/>
      </c>
      <c r="F49" s="103">
        <f>$C$33-IFERROR(-PMT($B49/12,$C$19*12,$C$7*F$48),0)</f>
        <v/>
      </c>
      <c r="G49" s="103">
        <f>$C$33-IFERROR(-PMT($B49/12,$C$19*12,$C$7*G$48),0)</f>
        <v/>
      </c>
    </row>
    <row r="50" ht="15" customHeight="1" s="82">
      <c r="B50" s="115" t="n"/>
      <c r="C50" s="103">
        <f>$C$33-IFERROR(-PMT($B50/12,$C$19*12,$C$7*C$48),0)</f>
        <v/>
      </c>
      <c r="D50" s="103">
        <f>$C$33-IFERROR(-PMT($B50/12,$C$19*12,$C$7*D$48),0)</f>
        <v/>
      </c>
      <c r="E50" s="103">
        <f>$C$33-IFERROR(-PMT($B50/12,$C$19*12,$C$7*E$48),0)</f>
        <v/>
      </c>
      <c r="F50" s="103">
        <f>$C$33-IFERROR(-PMT($B50/12,$C$19*12,$C$7*F$48),0)</f>
        <v/>
      </c>
      <c r="G50" s="103">
        <f>$C$33-IFERROR(-PMT($B50/12,$C$19*12,$C$7*G$48),0)</f>
        <v/>
      </c>
    </row>
    <row r="51" ht="15" customHeight="1" s="82">
      <c r="B51" s="115" t="n"/>
      <c r="C51" s="103">
        <f>$C$33-IFERROR(-PMT($B51/12,$C$19*12,$C$7*C$48),0)</f>
        <v/>
      </c>
      <c r="D51" s="103">
        <f>$C$33-IFERROR(-PMT($B51/12,$C$19*12,$C$7*D$48),0)</f>
        <v/>
      </c>
      <c r="E51" s="103">
        <f>$C$33-IFERROR(-PMT($B51/12,$C$19*12,$C$7*E$48),0)</f>
        <v/>
      </c>
      <c r="F51" s="103">
        <f>$C$33-IFERROR(-PMT($B51/12,$C$19*12,$C$7*F$48),0)</f>
        <v/>
      </c>
      <c r="G51" s="103">
        <f>$C$33-IFERROR(-PMT($B51/12,$C$19*12,$C$7*G$48),0)</f>
        <v/>
      </c>
    </row>
    <row r="52" ht="15" customHeight="1" s="82">
      <c r="B52" s="115" t="n"/>
      <c r="C52" s="103">
        <f>$C$33-IFERROR(-PMT($B52/12,$C$19*12,$C$7*C$48),0)</f>
        <v/>
      </c>
      <c r="D52" s="103">
        <f>$C$33-IFERROR(-PMT($B52/12,$C$19*12,$C$7*D$48),0)</f>
        <v/>
      </c>
      <c r="E52" s="103">
        <f>$C$33-IFERROR(-PMT($B52/12,$C$19*12,$C$7*E$48),0)</f>
        <v/>
      </c>
      <c r="F52" s="103">
        <f>$C$33-IFERROR(-PMT($B52/12,$C$19*12,$C$7*F$48),0)</f>
        <v/>
      </c>
      <c r="G52" s="103">
        <f>$C$33-IFERROR(-PMT($B52/12,$C$19*12,$C$7*G$48),0)</f>
        <v/>
      </c>
    </row>
    <row r="53" ht="15" customHeight="1" s="82">
      <c r="B53" s="115" t="n"/>
      <c r="C53" s="103">
        <f>$C$33-IFERROR(-PMT($B53/12,$C$19*12,$C$7*C$48),0)</f>
        <v/>
      </c>
      <c r="D53" s="103">
        <f>$C$33-IFERROR(-PMT($B53/12,$C$19*12,$C$7*D$48),0)</f>
        <v/>
      </c>
      <c r="E53" s="103">
        <f>$C$33-IFERROR(-PMT($B53/12,$C$19*12,$C$7*E$48),0)</f>
        <v/>
      </c>
      <c r="F53" s="103">
        <f>$C$33-IFERROR(-PMT($B53/12,$C$19*12,$C$7*F$48),0)</f>
        <v/>
      </c>
      <c r="G53" s="103">
        <f>$C$33-IFERROR(-PMT($B53/12,$C$19*12,$C$7*G$48),0)</f>
        <v/>
      </c>
    </row>
    <row r="54" ht="17.25" customHeight="1" s="82">
      <c r="B54" s="115" t="n"/>
      <c r="C54" s="103">
        <f>$C$33-IFERROR(-PMT($B54/12,$C$19*12,$C$7*C$48),0)</f>
        <v/>
      </c>
      <c r="D54" s="103">
        <f>$C$33-IFERROR(-PMT($B54/12,$C$19*12,$C$7*D$48),0)</f>
        <v/>
      </c>
      <c r="E54" s="103">
        <f>$C$33-IFERROR(-PMT($B54/12,$C$19*12,$C$7*E$48),0)</f>
        <v/>
      </c>
      <c r="F54" s="103">
        <f>$C$33-IFERROR(-PMT($B54/12,$C$19*12,$C$7*F$48),0)</f>
        <v/>
      </c>
      <c r="G54" s="103">
        <f>$C$33-IFERROR(-PMT($B54/12,$C$19*12,$C$7*G$48),0)</f>
        <v/>
      </c>
    </row>
    <row r="55" ht="27.75" customHeight="1" s="82">
      <c r="B55" s="86" t="n"/>
    </row>
    <row r="56" ht="53.7" customHeight="1" s="82">
      <c r="B56" s="116" t="inlineStr">
        <is>
          <t>Notes: Cash-on-Cash = Annual Cash Flow ÷ Total Cash Invested. DSCR ≥ 1.25 is generally bankable. Cap Rate ignores financing. Adjust the blue input cells to model your own deal.</t>
        </is>
      </c>
    </row>
  </sheetData>
  <mergeCells count="10">
    <mergeCell ref="B13:C13"/>
    <mergeCell ref="E12:F12"/>
    <mergeCell ref="B46:N46"/>
    <mergeCell ref="B37:N37"/>
    <mergeCell ref="B5:C5"/>
    <mergeCell ref="E5:F5"/>
    <mergeCell ref="B22:F22"/>
    <mergeCell ref="H22:I22"/>
    <mergeCell ref="B55:N55"/>
    <mergeCell ref="B2:N2"/>
  </mergeCells>
  <dataValidations count="1">
    <dataValidation sqref="C14" showDropDown="0" showInputMessage="0" showErrorMessage="0" allowBlank="0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2026-05-04T18:16:21Z</dcterms:created>
  <dcterms:modified xsi:type="dcterms:W3CDTF">2026-06-02T20:13:33Z</dcterms:modified>
  <cp:revision>0</cp:revision>
</cp:coreProperties>
</file>